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22848" windowHeight="93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54" i="1" l="1"/>
  <c r="G54" i="1"/>
  <c r="H54" i="1"/>
  <c r="I54" i="1"/>
  <c r="J54" i="1"/>
  <c r="K54" i="1"/>
  <c r="L54" i="1"/>
  <c r="E54" i="1"/>
  <c r="N46" i="1" l="1"/>
  <c r="M46" i="1"/>
  <c r="L46" i="1"/>
  <c r="K46" i="1"/>
  <c r="J46" i="1"/>
  <c r="H46" i="1"/>
  <c r="G46" i="1"/>
  <c r="F46" i="1"/>
  <c r="N45" i="1"/>
  <c r="M45" i="1"/>
  <c r="L45" i="1"/>
  <c r="K45" i="1"/>
  <c r="J45" i="1"/>
  <c r="H45" i="1"/>
  <c r="G45" i="1"/>
  <c r="F45" i="1"/>
  <c r="N44" i="1"/>
  <c r="M44" i="1"/>
  <c r="L44" i="1"/>
  <c r="K44" i="1"/>
  <c r="J44" i="1"/>
  <c r="H44" i="1"/>
  <c r="G44" i="1"/>
  <c r="F44" i="1"/>
  <c r="N43" i="1"/>
  <c r="M43" i="1"/>
  <c r="L43" i="1"/>
  <c r="K43" i="1"/>
  <c r="J43" i="1"/>
  <c r="H43" i="1"/>
  <c r="G43" i="1"/>
  <c r="F43" i="1"/>
  <c r="N42" i="1"/>
  <c r="M42" i="1"/>
  <c r="H42" i="1"/>
  <c r="O42" i="1" s="1"/>
  <c r="G42" i="1"/>
  <c r="F42" i="1"/>
  <c r="N41" i="1"/>
  <c r="O41" i="1" s="1"/>
  <c r="M41" i="1"/>
  <c r="O40" i="1"/>
  <c r="M40" i="1"/>
  <c r="N39" i="1"/>
  <c r="O39" i="1" s="1"/>
  <c r="M39" i="1"/>
  <c r="H39" i="1"/>
  <c r="G39" i="1"/>
  <c r="F39" i="1"/>
  <c r="N38" i="1"/>
  <c r="M38" i="1"/>
  <c r="H38" i="1"/>
  <c r="O38" i="1" s="1"/>
  <c r="G38" i="1"/>
  <c r="F38" i="1"/>
  <c r="N37" i="1"/>
  <c r="M37" i="1"/>
  <c r="H37" i="1"/>
  <c r="O37" i="1" s="1"/>
  <c r="G37" i="1"/>
  <c r="F37" i="1"/>
  <c r="N36" i="1"/>
  <c r="M36" i="1"/>
  <c r="H36" i="1"/>
  <c r="G36" i="1"/>
  <c r="F36" i="1"/>
  <c r="N35" i="1"/>
  <c r="M35" i="1"/>
  <c r="L35" i="1"/>
  <c r="K35" i="1"/>
  <c r="J35" i="1"/>
  <c r="H35" i="1"/>
  <c r="O35" i="1" s="1"/>
  <c r="G35" i="1"/>
  <c r="F35" i="1"/>
  <c r="M34" i="1"/>
  <c r="L34" i="1"/>
  <c r="O34" i="1" s="1"/>
  <c r="K34" i="1"/>
  <c r="J34" i="1"/>
  <c r="H34" i="1"/>
  <c r="G34" i="1"/>
  <c r="F34" i="1"/>
  <c r="N33" i="1"/>
  <c r="M33" i="1"/>
  <c r="L33" i="1"/>
  <c r="K33" i="1"/>
  <c r="J33" i="1"/>
  <c r="H33" i="1"/>
  <c r="G33" i="1"/>
  <c r="F33" i="1"/>
  <c r="N32" i="1"/>
  <c r="M32" i="1"/>
  <c r="H32" i="1"/>
  <c r="O32" i="1" s="1"/>
  <c r="G32" i="1"/>
  <c r="F32" i="1"/>
  <c r="M31" i="1"/>
  <c r="L31" i="1"/>
  <c r="K31" i="1"/>
  <c r="J31" i="1"/>
  <c r="H31" i="1"/>
  <c r="G31" i="1"/>
  <c r="F31" i="1"/>
  <c r="N30" i="1"/>
  <c r="M30" i="1"/>
  <c r="L30" i="1"/>
  <c r="K30" i="1"/>
  <c r="J30" i="1"/>
  <c r="H30" i="1"/>
  <c r="G30" i="1"/>
  <c r="F30" i="1"/>
  <c r="M29" i="1"/>
  <c r="L29" i="1"/>
  <c r="O29" i="1" s="1"/>
  <c r="K29" i="1"/>
  <c r="J29" i="1"/>
  <c r="H29" i="1"/>
  <c r="G29" i="1"/>
  <c r="F29" i="1"/>
  <c r="N28" i="1"/>
  <c r="M28" i="1"/>
  <c r="L28" i="1"/>
  <c r="K28" i="1"/>
  <c r="J28" i="1"/>
  <c r="H28" i="1"/>
  <c r="G28" i="1"/>
  <c r="F28" i="1"/>
  <c r="N27" i="1"/>
  <c r="M27" i="1"/>
  <c r="L27" i="1"/>
  <c r="K27" i="1"/>
  <c r="J27" i="1"/>
  <c r="H27" i="1"/>
  <c r="G27" i="1"/>
  <c r="F27" i="1"/>
  <c r="N26" i="1"/>
  <c r="M26" i="1"/>
  <c r="L26" i="1"/>
  <c r="K26" i="1"/>
  <c r="J26" i="1"/>
  <c r="H26" i="1"/>
  <c r="G26" i="1"/>
  <c r="F26" i="1"/>
  <c r="N25" i="1"/>
  <c r="L25" i="1"/>
  <c r="K25" i="1"/>
  <c r="J25" i="1"/>
  <c r="H25" i="1"/>
  <c r="G25" i="1"/>
  <c r="F25" i="1"/>
  <c r="N24" i="1"/>
  <c r="M24" i="1"/>
  <c r="L24" i="1"/>
  <c r="K24" i="1"/>
  <c r="J24" i="1"/>
  <c r="H24" i="1"/>
  <c r="G24" i="1"/>
  <c r="F24" i="1"/>
  <c r="N23" i="1"/>
  <c r="M23" i="1"/>
  <c r="H23" i="1"/>
  <c r="G23" i="1"/>
  <c r="F23" i="1"/>
  <c r="N22" i="1"/>
  <c r="M22" i="1"/>
  <c r="L22" i="1"/>
  <c r="K22" i="1"/>
  <c r="J22" i="1"/>
  <c r="H22" i="1"/>
  <c r="G22" i="1"/>
  <c r="F22" i="1"/>
  <c r="N21" i="1"/>
  <c r="M21" i="1"/>
  <c r="H21" i="1"/>
  <c r="O21" i="1" s="1"/>
  <c r="G21" i="1"/>
  <c r="F21" i="1"/>
  <c r="N20" i="1"/>
  <c r="M20" i="1"/>
  <c r="L20" i="1"/>
  <c r="K20" i="1"/>
  <c r="J20" i="1"/>
  <c r="H20" i="1"/>
  <c r="G20" i="1"/>
  <c r="F20" i="1"/>
  <c r="N19" i="1"/>
  <c r="M19" i="1"/>
  <c r="L19" i="1"/>
  <c r="K19" i="1"/>
  <c r="J19" i="1"/>
  <c r="H19" i="1"/>
  <c r="G19" i="1"/>
  <c r="F19" i="1"/>
  <c r="N18" i="1"/>
  <c r="M18" i="1"/>
  <c r="H18" i="1"/>
  <c r="O18" i="1" s="1"/>
  <c r="G18" i="1"/>
  <c r="F18" i="1"/>
  <c r="N17" i="1"/>
  <c r="M17" i="1"/>
  <c r="L17" i="1"/>
  <c r="K17" i="1"/>
  <c r="J17" i="1"/>
  <c r="H17" i="1"/>
  <c r="G17" i="1"/>
  <c r="F17" i="1"/>
  <c r="N16" i="1"/>
  <c r="M16" i="1"/>
  <c r="L16" i="1"/>
  <c r="K16" i="1"/>
  <c r="J16" i="1"/>
  <c r="H16" i="1"/>
  <c r="G16" i="1"/>
  <c r="F16" i="1"/>
  <c r="O15" i="1"/>
  <c r="M15" i="1"/>
  <c r="L15" i="1"/>
  <c r="K15" i="1"/>
  <c r="J15" i="1"/>
  <c r="H15" i="1"/>
  <c r="G15" i="1"/>
  <c r="F15" i="1"/>
  <c r="O14" i="1"/>
  <c r="N14" i="1"/>
  <c r="M14" i="1"/>
  <c r="L14" i="1"/>
  <c r="K14" i="1"/>
  <c r="J14" i="1"/>
  <c r="H14" i="1"/>
  <c r="G14" i="1"/>
  <c r="F14" i="1"/>
  <c r="N13" i="1"/>
  <c r="M13" i="1"/>
  <c r="L13" i="1"/>
  <c r="O13" i="1" s="1"/>
  <c r="K13" i="1"/>
  <c r="J13" i="1"/>
  <c r="H13" i="1"/>
  <c r="G13" i="1"/>
  <c r="F13" i="1"/>
  <c r="N12" i="1"/>
  <c r="M12" i="1"/>
  <c r="L12" i="1"/>
  <c r="K12" i="1"/>
  <c r="J12" i="1"/>
  <c r="H12" i="1"/>
  <c r="G12" i="1"/>
  <c r="F12" i="1"/>
  <c r="N11" i="1"/>
  <c r="M11" i="1"/>
  <c r="L11" i="1"/>
  <c r="K11" i="1"/>
  <c r="J11" i="1"/>
  <c r="H11" i="1"/>
  <c r="G11" i="1"/>
  <c r="F11" i="1"/>
  <c r="N10" i="1"/>
  <c r="M10" i="1"/>
  <c r="L10" i="1"/>
  <c r="K10" i="1"/>
  <c r="J10" i="1"/>
  <c r="H10" i="1"/>
  <c r="G10" i="1"/>
  <c r="F10" i="1"/>
  <c r="N9" i="1"/>
  <c r="M9" i="1"/>
  <c r="L9" i="1"/>
  <c r="O9" i="1" s="1"/>
  <c r="K9" i="1"/>
  <c r="J9" i="1"/>
  <c r="H9" i="1"/>
  <c r="G9" i="1"/>
  <c r="F9" i="1"/>
  <c r="O30" i="1" l="1"/>
  <c r="O31" i="1"/>
  <c r="O43" i="1"/>
  <c r="O10" i="1"/>
  <c r="O24" i="1"/>
  <c r="O25" i="1"/>
  <c r="O19" i="1"/>
  <c r="O20" i="1"/>
  <c r="O27" i="1"/>
  <c r="O28" i="1"/>
  <c r="O11" i="1"/>
  <c r="O12" i="1"/>
  <c r="O26" i="1"/>
  <c r="O33" i="1"/>
  <c r="O36" i="1"/>
  <c r="O45" i="1"/>
  <c r="O46" i="1"/>
  <c r="O16" i="1"/>
  <c r="O17" i="1"/>
  <c r="O22" i="1"/>
  <c r="O23" i="1"/>
  <c r="O44" i="1"/>
</calcChain>
</file>

<file path=xl/sharedStrings.xml><?xml version="1.0" encoding="utf-8"?>
<sst xmlns="http://schemas.openxmlformats.org/spreadsheetml/2006/main" count="126" uniqueCount="113">
  <si>
    <t xml:space="preserve">                 </t>
  </si>
  <si>
    <t xml:space="preserve">                </t>
  </si>
  <si>
    <t xml:space="preserve">          </t>
  </si>
  <si>
    <r>
      <t>Situația proiectelor depuse în cadrul POR 2014-2020 și gradul de acoperire a alocării financiare disponibile, până la data de 03</t>
    </r>
    <r>
      <rPr>
        <b/>
        <sz val="11"/>
        <rFont val="Trebuchet MS"/>
        <family val="2"/>
      </rPr>
      <t>.12.2018</t>
    </r>
  </si>
  <si>
    <t>Regiunea de Dezvoltare Nord-Vest</t>
  </si>
  <si>
    <t>PROIECTE DEPUSE</t>
  </si>
  <si>
    <t>PROIECTE RESPINSE/RETRASE</t>
  </si>
  <si>
    <t>inforeuro august 2018</t>
  </si>
  <si>
    <t>Mil. LEI</t>
  </si>
  <si>
    <t>Axa prioritara</t>
  </si>
  <si>
    <t>Prioritatea de investitii</t>
  </si>
  <si>
    <t>Nr. Apel</t>
  </si>
  <si>
    <t>Data inchidere apel</t>
  </si>
  <si>
    <t>Nr. proiecte depuse</t>
  </si>
  <si>
    <t>valoare totala</t>
  </si>
  <si>
    <t>valoare eligibila</t>
  </si>
  <si>
    <t>valoare nerambursabila</t>
  </si>
  <si>
    <t>Nr. proiecte respinse/ retrase</t>
  </si>
  <si>
    <t>Nr. proiecte in selectie</t>
  </si>
  <si>
    <t>Alocare apel/ regiune</t>
  </si>
  <si>
    <t>% acoperire alocare apel/regiune</t>
  </si>
  <si>
    <t>1 - Promovarea transferului tehnologic</t>
  </si>
  <si>
    <t>1.1.A - entitati de inovare si transfer tehnologic</t>
  </si>
  <si>
    <t>20.02.2019, ora 12:00</t>
  </si>
  <si>
    <t>1.1.C IMM-uri cercetare-inovare</t>
  </si>
  <si>
    <t>25.08.2018, ora 10:00</t>
  </si>
  <si>
    <t>2 - Îmbunătăţirea competitivităţii întreprinderilor mici şi mijlocii</t>
  </si>
  <si>
    <t>2.1.A microintreprinderi</t>
  </si>
  <si>
    <t>04.05.2017, ora 12:00</t>
  </si>
  <si>
    <t>la data lansarii sau luna depunerii</t>
  </si>
  <si>
    <t>2.1.B incubatoare de afaceri</t>
  </si>
  <si>
    <t>09.07.2018, ora 12:00</t>
  </si>
  <si>
    <t>inforeuro lansare (dec 2017)</t>
  </si>
  <si>
    <t>2.2. IMM-uri</t>
  </si>
  <si>
    <t>30.08.2017 ora 12:00</t>
  </si>
  <si>
    <t>3 - Sprijinirea tranziţiei către o economie cu emisii scăzute de carbon</t>
  </si>
  <si>
    <t>3.1. A blocuri</t>
  </si>
  <si>
    <t>16.11.2016, ora 17:00</t>
  </si>
  <si>
    <t>28.02.2018, ora 10:00</t>
  </si>
  <si>
    <t>3.1. B cladiri publice</t>
  </si>
  <si>
    <t>04.10.2017 ora 10:00</t>
  </si>
  <si>
    <t>3.1.C iluminat public</t>
  </si>
  <si>
    <t>18.08.2018, ora 10:00</t>
  </si>
  <si>
    <t>3.2. dezvoltare urbana</t>
  </si>
  <si>
    <t>20.03.2018  ora 12.00</t>
  </si>
  <si>
    <t>3.2. dezvoltare urbana proiecte nefinalizate</t>
  </si>
  <si>
    <t>15.10.2018 ora 12.00</t>
  </si>
  <si>
    <t>4 - Sprijinirea dezvoltării urbane durabile</t>
  </si>
  <si>
    <t>4.1. reducerea emisiilor de carbon</t>
  </si>
  <si>
    <t>31.12.2018, ora 10:00</t>
  </si>
  <si>
    <t>4.1 reducerea emisiilor de carbon - proiecte nefinalizate</t>
  </si>
  <si>
    <t>09.10.2018, ora 12:00</t>
  </si>
  <si>
    <t>4.2. imbunatatire mediu urban</t>
  </si>
  <si>
    <t xml:space="preserve">31.12.2018, ora 10:00 </t>
  </si>
  <si>
    <t>4.3. regenerare comunitati defavorizate</t>
  </si>
  <si>
    <t>4.4. crese</t>
  </si>
  <si>
    <t>inforeuro lansare/august 2017 4,558</t>
  </si>
  <si>
    <t>4.5. licee tehnologice</t>
  </si>
  <si>
    <t>5 - Îmbunătăţirea mediului urban şi conservarea, protecţia şi valorificarea durabilă a patrimoniului cultural</t>
  </si>
  <si>
    <t>5.1. patrimoniu cultural</t>
  </si>
  <si>
    <t>25.11.2016, ora 17:00</t>
  </si>
  <si>
    <t>5.1. patrimoniu cultural proiecte nefinalizate</t>
  </si>
  <si>
    <t>16.07.2018, ora 12:00</t>
  </si>
  <si>
    <t>5.2. terenuri degradate</t>
  </si>
  <si>
    <t>15.10.2017, ora 12:00</t>
  </si>
  <si>
    <t>6. Îmbunătăţirea infrastructurii rutiere de importanţă regională</t>
  </si>
  <si>
    <t>6.1. modernizare drumuri judetane</t>
  </si>
  <si>
    <t>6.1. modernizare drumuri judetene</t>
  </si>
  <si>
    <t>13.07.2017, ora 15:00</t>
  </si>
  <si>
    <t>6.1. modernizare drumuri judetene proiecte nefinalizate</t>
  </si>
  <si>
    <t>16.09.2018, ora 15.00</t>
  </si>
  <si>
    <t>7 - Diversificarea economiilor locale prin dezvoltarea durabilă a turismului</t>
  </si>
  <si>
    <t>7.1. turism</t>
  </si>
  <si>
    <t>02.12.2016, ora 17:00</t>
  </si>
  <si>
    <t>21.10.2017, ora 12:00</t>
  </si>
  <si>
    <t>8 - Dezvoltarea infrastructurii de sănătate şi sociale</t>
  </si>
  <si>
    <t>8.1/8.3 A persoane varstnice</t>
  </si>
  <si>
    <t>04.09.2017, ora 12:00</t>
  </si>
  <si>
    <t>8.1./8.2.B UPU</t>
  </si>
  <si>
    <t>18.04.2018, ora 12:00</t>
  </si>
  <si>
    <t>InforEuro aferent lunii August 2017 este de 1 EUR = 4.558 RON</t>
  </si>
  <si>
    <t>8.1.A - proiecte nefinalizate</t>
  </si>
  <si>
    <t>07.09.2018, orele 19:00</t>
  </si>
  <si>
    <t>8.1/8.1A ambulatorii</t>
  </si>
  <si>
    <t>21.10.2018, orele 12.00</t>
  </si>
  <si>
    <t>8.2.B - proiecte nefinalizate</t>
  </si>
  <si>
    <t>8.1 OS 8.3 B         persoane cu dizabilitati</t>
  </si>
  <si>
    <t>20.01.2018, ora 12:00</t>
  </si>
  <si>
    <t>8.1./8.3 C     copii</t>
  </si>
  <si>
    <t>30.03.2018, ora 12:00</t>
  </si>
  <si>
    <t>inforeuro</t>
  </si>
  <si>
    <t>10 - Imbunatatirea infrastructurii educationale</t>
  </si>
  <si>
    <t>10.1/10.3 universitati</t>
  </si>
  <si>
    <t>24.07.2018, ora 12:00</t>
  </si>
  <si>
    <t>inforeuro lansare/sept 2017</t>
  </si>
  <si>
    <t>10.1.A anteprescolar si prescolar</t>
  </si>
  <si>
    <t>04.07.2018, ora 12:00</t>
  </si>
  <si>
    <t>inforeuro lansare/ian 2018</t>
  </si>
  <si>
    <t>10.1.B OS 10.1 inv. Obligatoriu</t>
  </si>
  <si>
    <t>09.07.2018, ora 12.00</t>
  </si>
  <si>
    <t>inforeuro lansare/ian 2018 4,652</t>
  </si>
  <si>
    <t>10.1B/OS10.2. inv. prof. si tehnic</t>
  </si>
  <si>
    <t>10.07.2018, ora 12.00</t>
  </si>
  <si>
    <t>13 - Sprijinirea regenerării orașelor mici și mijlocii</t>
  </si>
  <si>
    <t>13.1  orase mici si mijlocii</t>
  </si>
  <si>
    <t>01.10.2018, ora 16.00</t>
  </si>
  <si>
    <t>Pentru P.I. 5.2 alocarea regională este de 12,89 mil euro. Conform ghidurilor solicitantului cursurile euro/lei sunt următoarele: apel 1 - 4,43 lei=1euro; apel 2 - 4,5129 lei=1 euro</t>
  </si>
  <si>
    <t>Pentru P.I. 6.1 alocarea regională este de 113,89 mil euro. Conform ghidurilor solicitantului cursurile euro/lei sunt următoarele: apel 1 - 4,43 lei=1euro; apel 2 - 4,5172 lei=1 euro</t>
  </si>
  <si>
    <t>Pentru P.I. 7.1 alocarea regională este de 13,95 mil euro. Conform ghidurilor solicitantului cursurile euro/lei sunt următoarele: apel 1 - 4,43 lei=1euro; apel 2 - 4,5129 lei=1 euro</t>
  </si>
  <si>
    <t xml:space="preserve">Pentru P.I. 8.1.OS 8.3 C alocarea este natională în valoare de 73,41 mil euro. Curs luna iulie 2017 inforeuro:1 euro = 4,5744 lei </t>
  </si>
  <si>
    <t>Pentru P.I. 8.1.OS 8.3 B alocarea este natională în valoare de 16,65 mil euro.</t>
  </si>
  <si>
    <t>alocare nationala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</si>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</sst>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l_e_i_-;\-* #,##0.00\ _l_e_i_-;_-* &quot;-&quot;??\ _l_e_i_-;_-@_-"/>
    <numFmt numFmtId="164" formatCode="0.000"/>
    <numFmt numFmtId="165" formatCode="#,##0.000_ ;\-#,##0.000\ "/>
    <numFmt numFmtId="166" formatCode="#,##0.000"/>
    <numFmt numFmtId="167" formatCode="dd\ mmm"/>
    <numFmt numFmtId="169" formatCode="_-* #,##0\ _l_e_i_-;\-* #,##0\ _l_e_i_-;_-* &quot;-&quot;??\ _l_e_i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b/>
      <sz val="11"/>
      <name val="Trebuchet MS"/>
      <family val="2"/>
    </font>
    <font>
      <sz val="9"/>
      <name val="Trebuchet MS"/>
      <family val="2"/>
      <charset val="238"/>
    </font>
    <font>
      <b/>
      <sz val="9"/>
      <name val="Trebuchet MS"/>
      <family val="2"/>
    </font>
    <font>
      <b/>
      <i/>
      <u/>
      <sz val="9"/>
      <name val="Trebuchet MS"/>
      <family val="2"/>
      <charset val="238"/>
    </font>
    <font>
      <sz val="10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7"/>
      <name val="Calibri"/>
      <family val="2"/>
    </font>
    <font>
      <sz val="8"/>
      <name val="Trebuchet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vertical="center" wrapText="1"/>
    </xf>
    <xf numFmtId="10" fontId="11" fillId="0" borderId="14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6" fontId="3" fillId="0" borderId="17" xfId="0" applyNumberFormat="1" applyFont="1" applyFill="1" applyBorder="1" applyAlignment="1">
      <alignment horizontal="center" vertical="center" wrapText="1"/>
    </xf>
    <xf numFmtId="166" fontId="3" fillId="0" borderId="20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0" fontId="3" fillId="0" borderId="2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4" fontId="3" fillId="0" borderId="2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6" fontId="3" fillId="0" borderId="21" xfId="0" applyNumberFormat="1" applyFont="1" applyFill="1" applyBorder="1" applyAlignment="1">
      <alignment horizontal="center" vertical="center" wrapText="1"/>
    </xf>
    <xf numFmtId="166" fontId="3" fillId="0" borderId="23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0" fontId="3" fillId="0" borderId="23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4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66" fontId="3" fillId="0" borderId="25" xfId="0" applyNumberFormat="1" applyFont="1" applyFill="1" applyBorder="1" applyAlignment="1">
      <alignment horizontal="center" vertical="center" wrapText="1"/>
    </xf>
    <xf numFmtId="166" fontId="3" fillId="0" borderId="28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164" fontId="3" fillId="0" borderId="28" xfId="0" applyNumberFormat="1" applyFont="1" applyFill="1" applyBorder="1" applyAlignment="1">
      <alignment horizontal="center" vertical="center" wrapText="1"/>
    </xf>
    <xf numFmtId="10" fontId="3" fillId="0" borderId="2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10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10" fontId="3" fillId="0" borderId="3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0" fontId="3" fillId="0" borderId="14" xfId="0" applyNumberFormat="1" applyFont="1" applyFill="1" applyBorder="1" applyAlignment="1">
      <alignment horizontal="center" vertical="center" wrapText="1"/>
    </xf>
    <xf numFmtId="16" fontId="3" fillId="0" borderId="40" xfId="0" applyNumberFormat="1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164" fontId="3" fillId="0" borderId="40" xfId="0" applyNumberFormat="1" applyFont="1" applyFill="1" applyBorder="1" applyAlignment="1">
      <alignment horizontal="center" vertical="center" wrapText="1"/>
    </xf>
    <xf numFmtId="164" fontId="3" fillId="0" borderId="42" xfId="0" applyNumberFormat="1" applyFont="1" applyFill="1" applyBorder="1" applyAlignment="1">
      <alignment horizontal="center" vertical="center" wrapText="1"/>
    </xf>
    <xf numFmtId="10" fontId="3" fillId="0" borderId="4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14" fillId="0" borderId="0" xfId="0" applyFont="1"/>
    <xf numFmtId="164" fontId="15" fillId="0" borderId="0" xfId="0" applyNumberFormat="1" applyFont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1" fontId="3" fillId="0" borderId="46" xfId="0" applyNumberFormat="1" applyFont="1" applyFill="1" applyBorder="1" applyAlignment="1">
      <alignment horizontal="center" vertical="center" wrapText="1"/>
    </xf>
    <xf numFmtId="164" fontId="3" fillId="0" borderId="44" xfId="0" applyNumberFormat="1" applyFont="1" applyFill="1" applyBorder="1" applyAlignment="1">
      <alignment horizontal="center" vertical="center" wrapText="1"/>
    </xf>
    <xf numFmtId="164" fontId="3" fillId="0" borderId="47" xfId="0" applyNumberFormat="1" applyFont="1" applyFill="1" applyBorder="1" applyAlignment="1">
      <alignment horizontal="center" vertical="center" wrapText="1"/>
    </xf>
    <xf numFmtId="10" fontId="3" fillId="0" borderId="47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1" fontId="3" fillId="0" borderId="27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64" fontId="3" fillId="6" borderId="13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1" fontId="3" fillId="0" borderId="52" xfId="0" applyNumberFormat="1" applyFont="1" applyFill="1" applyBorder="1" applyAlignment="1">
      <alignment horizontal="center" vertical="center" wrapText="1"/>
    </xf>
    <xf numFmtId="164" fontId="3" fillId="0" borderId="50" xfId="0" applyNumberFormat="1" applyFont="1" applyFill="1" applyBorder="1" applyAlignment="1">
      <alignment horizontal="center" vertical="center" wrapText="1"/>
    </xf>
    <xf numFmtId="164" fontId="3" fillId="0" borderId="53" xfId="0" applyNumberFormat="1" applyFont="1" applyFill="1" applyBorder="1" applyAlignment="1">
      <alignment horizontal="center" vertical="center" wrapText="1"/>
    </xf>
    <xf numFmtId="10" fontId="3" fillId="0" borderId="5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4" fontId="3" fillId="0" borderId="33" xfId="0" applyNumberFormat="1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164" fontId="3" fillId="6" borderId="32" xfId="0" applyNumberFormat="1" applyFont="1" applyFill="1" applyBorder="1" applyAlignment="1">
      <alignment horizontal="center" vertical="center" wrapText="1"/>
    </xf>
    <xf numFmtId="10" fontId="3" fillId="0" borderId="35" xfId="0" applyNumberFormat="1" applyFont="1" applyBorder="1" applyAlignment="1">
      <alignment horizontal="center" vertical="center" wrapText="1"/>
    </xf>
    <xf numFmtId="14" fontId="3" fillId="0" borderId="33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3" fillId="0" borderId="55" xfId="0" applyNumberFormat="1" applyFont="1" applyFill="1" applyBorder="1" applyAlignment="1">
      <alignment horizontal="center" vertical="center" wrapText="1"/>
    </xf>
    <xf numFmtId="164" fontId="3" fillId="0" borderId="56" xfId="0" applyNumberFormat="1" applyFont="1" applyFill="1" applyBorder="1" applyAlignment="1">
      <alignment horizontal="center" vertical="center" wrapText="1"/>
    </xf>
    <xf numFmtId="164" fontId="3" fillId="6" borderId="55" xfId="0" applyNumberFormat="1" applyFont="1" applyFill="1" applyBorder="1" applyAlignment="1">
      <alignment horizontal="center" vertical="center" wrapText="1"/>
    </xf>
    <xf numFmtId="10" fontId="3" fillId="0" borderId="56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" fontId="3" fillId="0" borderId="39" xfId="0" applyNumberFormat="1" applyFont="1" applyFill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wrapText="1"/>
    </xf>
    <xf numFmtId="10" fontId="3" fillId="0" borderId="4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0" fontId="3" fillId="0" borderId="14" xfId="0" applyNumberFormat="1" applyFont="1" applyBorder="1" applyAlignment="1">
      <alignment horizontal="center" vertical="center" wrapText="1"/>
    </xf>
    <xf numFmtId="167" fontId="3" fillId="0" borderId="58" xfId="0" applyNumberFormat="1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1" fontId="3" fillId="0" borderId="60" xfId="0" applyNumberFormat="1" applyFont="1" applyFill="1" applyBorder="1" applyAlignment="1">
      <alignment horizontal="center" vertical="center" wrapText="1"/>
    </xf>
    <xf numFmtId="164" fontId="3" fillId="0" borderId="58" xfId="0" applyNumberFormat="1" applyFont="1" applyFill="1" applyBorder="1" applyAlignment="1">
      <alignment horizontal="center" vertical="center" wrapText="1"/>
    </xf>
    <xf numFmtId="164" fontId="3" fillId="0" borderId="61" xfId="0" applyNumberFormat="1" applyFont="1" applyFill="1" applyBorder="1" applyAlignment="1">
      <alignment horizontal="center" vertical="center" wrapText="1"/>
    </xf>
    <xf numFmtId="1" fontId="3" fillId="0" borderId="60" xfId="0" applyNumberFormat="1" applyFont="1" applyBorder="1" applyAlignment="1">
      <alignment horizontal="center" vertical="center" wrapText="1"/>
    </xf>
    <xf numFmtId="10" fontId="3" fillId="0" borderId="61" xfId="0" applyNumberFormat="1" applyFont="1" applyBorder="1" applyAlignment="1">
      <alignment horizontal="center" vertical="center" wrapText="1"/>
    </xf>
    <xf numFmtId="167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9" borderId="0" xfId="0" applyFont="1" applyFill="1" applyBorder="1" applyAlignment="1">
      <alignment horizontal="left" vertical="center" wrapText="1"/>
    </xf>
    <xf numFmtId="0" fontId="3" fillId="10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54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9" fontId="3" fillId="0" borderId="0" xfId="1" applyNumberFormat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9" fontId="3" fillId="0" borderId="4" xfId="1" applyNumberFormat="1" applyFont="1" applyBorder="1" applyAlignment="1">
      <alignment horizontal="center" vertical="center" wrapText="1"/>
    </xf>
    <xf numFmtId="43" fontId="17" fillId="0" borderId="5" xfId="1" applyFont="1" applyBorder="1" applyAlignment="1">
      <alignment horizontal="center" vertical="center" wrapText="1"/>
    </xf>
    <xf numFmtId="43" fontId="17" fillId="0" borderId="6" xfId="1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5" fontId="11" fillId="4" borderId="8" xfId="1" applyNumberFormat="1" applyFont="1" applyFill="1" applyBorder="1" applyAlignment="1">
      <alignment horizontal="center" vertical="center" wrapText="1"/>
    </xf>
    <xf numFmtId="165" fontId="11" fillId="4" borderId="9" xfId="1" applyNumberFormat="1" applyFont="1" applyFill="1" applyBorder="1" applyAlignment="1">
      <alignment horizontal="center" vertical="center" wrapText="1"/>
    </xf>
    <xf numFmtId="10" fontId="11" fillId="0" borderId="11" xfId="2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4</xdr:row>
      <xdr:rowOff>129540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5676900" y="0"/>
          <a:ext cx="6111240" cy="906780"/>
          <a:chOff x="2301240" y="0"/>
          <a:chExt cx="7239000" cy="1013460"/>
        </a:xfrm>
      </xdr:grpSpPr>
      <xdr:pic>
        <xdr:nvPicPr>
          <xdr:cNvPr id="3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/Info%20Lunare%20Site/03.12.2018.2018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.1A"/>
      <sheetName val="2.2"/>
      <sheetName val="3.1.A-APEL1"/>
      <sheetName val="3.1.A-Apel 2"/>
      <sheetName val="3.1.B"/>
      <sheetName val="3,2,nefinalizate"/>
      <sheetName val="3,1,C"/>
      <sheetName val="3.2 Apel1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2.1B"/>
      <sheetName val="8,18,1A-ambulatorii"/>
      <sheetName val="13.1"/>
      <sheetName val="1,1,A"/>
      <sheetName val="1,1,C"/>
      <sheetName val="5,1,PN"/>
      <sheetName val="CONTRACTE"/>
      <sheetName val="4,1PN"/>
      <sheetName val="SEMNATE"/>
      <sheetName val="Dict explicativ"/>
      <sheetName val="Detaliat"/>
      <sheetName val="Sheet1"/>
      <sheetName val="6.1.PN"/>
      <sheetName val="Contracte Paul"/>
      <sheetName val="8,1A-PN"/>
      <sheetName val="8,2B-PN"/>
      <sheetName val="Sheet3"/>
    </sheetNames>
    <sheetDataSet>
      <sheetData sheetId="0"/>
      <sheetData sheetId="1">
        <row r="587">
          <cell r="P587">
            <v>482.31433804</v>
          </cell>
          <cell r="T587">
            <v>582.8484593842993</v>
          </cell>
          <cell r="U587">
            <v>388.17677573600048</v>
          </cell>
        </row>
        <row r="828">
          <cell r="P828">
            <v>186.43850773000003</v>
          </cell>
          <cell r="T828">
            <v>228.54857026400012</v>
          </cell>
          <cell r="U828">
            <v>151.29670988999999</v>
          </cell>
        </row>
      </sheetData>
      <sheetData sheetId="2">
        <row r="288">
          <cell r="P288">
            <v>1256.9096297000001</v>
          </cell>
          <cell r="T288">
            <v>1514.2103946900006</v>
          </cell>
          <cell r="U288">
            <v>823.92190312000048</v>
          </cell>
        </row>
        <row r="357">
          <cell r="P357">
            <v>324.03492506000003</v>
          </cell>
          <cell r="T357">
            <v>396.42410839039462</v>
          </cell>
          <cell r="U357">
            <v>205.0067444519031</v>
          </cell>
        </row>
      </sheetData>
      <sheetData sheetId="3">
        <row r="56">
          <cell r="O56">
            <v>218.34976684858259</v>
          </cell>
          <cell r="S56">
            <v>231.61515927251068</v>
          </cell>
          <cell r="T56">
            <v>131.00986010714959</v>
          </cell>
        </row>
        <row r="95">
          <cell r="O95">
            <v>139.97513906129865</v>
          </cell>
          <cell r="S95">
            <v>147.85619966260171</v>
          </cell>
          <cell r="T95">
            <v>83.98508343077917</v>
          </cell>
        </row>
      </sheetData>
      <sheetData sheetId="4">
        <row r="60">
          <cell r="P60">
            <v>194.46695429000002</v>
          </cell>
          <cell r="T60">
            <v>205.52270622</v>
          </cell>
          <cell r="U60">
            <v>116.16071776999998</v>
          </cell>
        </row>
        <row r="73">
          <cell r="P73">
            <v>0</v>
          </cell>
          <cell r="T73">
            <v>0</v>
          </cell>
          <cell r="U73">
            <v>0</v>
          </cell>
        </row>
      </sheetData>
      <sheetData sheetId="5">
        <row r="101">
          <cell r="P101">
            <v>671.70299355999964</v>
          </cell>
          <cell r="T101">
            <v>772.38839251000024</v>
          </cell>
          <cell r="U101">
            <v>642.46925288999967</v>
          </cell>
        </row>
        <row r="145">
          <cell r="P145">
            <v>233.41257469000007</v>
          </cell>
          <cell r="T145">
            <v>271.66381947000002</v>
          </cell>
          <cell r="U145">
            <v>222.09619823</v>
          </cell>
        </row>
      </sheetData>
      <sheetData sheetId="6">
        <row r="21">
          <cell r="P21">
            <v>227.47428467</v>
          </cell>
          <cell r="T21">
            <v>241.38814154000002</v>
          </cell>
          <cell r="U21">
            <v>222.92479876999997</v>
          </cell>
        </row>
        <row r="37">
          <cell r="P37">
            <v>41.467157680000007</v>
          </cell>
          <cell r="T37">
            <v>50.553999370000007</v>
          </cell>
          <cell r="U37">
            <v>40.637814489999997</v>
          </cell>
        </row>
      </sheetData>
      <sheetData sheetId="7">
        <row r="31">
          <cell r="P31">
            <v>259.67391100999998</v>
          </cell>
          <cell r="T31">
            <v>261.93541798000007</v>
          </cell>
          <cell r="U31">
            <v>254.41855226999994</v>
          </cell>
        </row>
        <row r="38">
          <cell r="P38">
            <v>17.568624120000003</v>
          </cell>
          <cell r="T38">
            <v>18.24615412</v>
          </cell>
          <cell r="U38">
            <v>17.21725163</v>
          </cell>
        </row>
      </sheetData>
      <sheetData sheetId="8">
        <row r="31">
          <cell r="P31">
            <v>574.52891668999996</v>
          </cell>
          <cell r="T31">
            <v>576.04022829999997</v>
          </cell>
          <cell r="U31">
            <v>563.03832038999985</v>
          </cell>
        </row>
      </sheetData>
      <sheetData sheetId="9">
        <row r="36">
          <cell r="P36">
            <v>1579.7506062900004</v>
          </cell>
          <cell r="T36">
            <v>1586.7072734499995</v>
          </cell>
          <cell r="U36">
            <v>1548.1555941099998</v>
          </cell>
        </row>
        <row r="53">
          <cell r="P53">
            <v>547.18743251000001</v>
          </cell>
          <cell r="T53">
            <v>547.18743251000001</v>
          </cell>
          <cell r="U53">
            <v>536.24368388000005</v>
          </cell>
        </row>
      </sheetData>
      <sheetData sheetId="10">
        <row r="34">
          <cell r="P34">
            <v>121.00995303999997</v>
          </cell>
          <cell r="T34">
            <v>121.35659821999998</v>
          </cell>
          <cell r="U34">
            <v>118.58972380999998</v>
          </cell>
        </row>
        <row r="49">
          <cell r="P49">
            <v>26.668363230000001</v>
          </cell>
          <cell r="T49">
            <v>26.668363230000001</v>
          </cell>
          <cell r="U49">
            <v>26.134995969999999</v>
          </cell>
        </row>
      </sheetData>
      <sheetData sheetId="11">
        <row r="17">
          <cell r="P17">
            <v>26.982360180000001</v>
          </cell>
          <cell r="T17">
            <v>27.132316079999999</v>
          </cell>
          <cell r="U17">
            <v>26.442722700000004</v>
          </cell>
        </row>
      </sheetData>
      <sheetData sheetId="12">
        <row r="20">
          <cell r="P20">
            <v>53.273842509999994</v>
          </cell>
          <cell r="T20">
            <v>67.637038070000003</v>
          </cell>
          <cell r="U20">
            <v>52.208365619999988</v>
          </cell>
        </row>
        <row r="28">
          <cell r="P28">
            <v>2.1361956000000002</v>
          </cell>
          <cell r="T28">
            <v>3.1850359700000004</v>
          </cell>
          <cell r="U28">
            <v>2.0934716899999999</v>
          </cell>
        </row>
      </sheetData>
      <sheetData sheetId="13">
        <row r="15">
          <cell r="P15">
            <v>71.092967939999994</v>
          </cell>
          <cell r="T15">
            <v>78.964920190000015</v>
          </cell>
          <cell r="U15">
            <v>69.671000700000008</v>
          </cell>
        </row>
        <row r="24">
          <cell r="P24">
            <v>18.844113220000001</v>
          </cell>
          <cell r="T24">
            <v>25.64044664</v>
          </cell>
          <cell r="U24">
            <v>18.467231469999998</v>
          </cell>
        </row>
      </sheetData>
      <sheetData sheetId="14">
        <row r="59">
          <cell r="O59">
            <v>621.29659939475516</v>
          </cell>
          <cell r="S59">
            <v>650.49572057155524</v>
          </cell>
          <cell r="T59">
            <v>608.73574956967229</v>
          </cell>
        </row>
        <row r="86">
          <cell r="O86">
            <v>296.62675193000001</v>
          </cell>
          <cell r="S86">
            <v>311.10012185999994</v>
          </cell>
          <cell r="T86">
            <v>290.56041881139731</v>
          </cell>
        </row>
      </sheetData>
      <sheetData sheetId="15">
        <row r="17">
          <cell r="O17">
            <v>79.889073797390907</v>
          </cell>
          <cell r="S17">
            <v>81.4410552573909</v>
          </cell>
          <cell r="T17">
            <v>78.291290312843088</v>
          </cell>
        </row>
        <row r="26">
          <cell r="O26">
            <v>64.951575638190903</v>
          </cell>
          <cell r="S26">
            <v>66.349970018190902</v>
          </cell>
          <cell r="T26">
            <v>63.652543124427091</v>
          </cell>
        </row>
      </sheetData>
      <sheetData sheetId="16">
        <row r="17">
          <cell r="P17">
            <v>96.361485219999963</v>
          </cell>
          <cell r="T17">
            <v>97.005883879999999</v>
          </cell>
          <cell r="U17">
            <v>94.434522970000017</v>
          </cell>
        </row>
        <row r="28">
          <cell r="P28">
            <v>24.418115910000001</v>
          </cell>
          <cell r="T28">
            <v>24.446768179999999</v>
          </cell>
          <cell r="U28">
            <v>23.929753590000001</v>
          </cell>
        </row>
      </sheetData>
      <sheetData sheetId="17">
        <row r="17">
          <cell r="O17">
            <v>913.6312769000001</v>
          </cell>
          <cell r="S17">
            <v>946.86972129000003</v>
          </cell>
          <cell r="T17">
            <v>895.3586513616001</v>
          </cell>
        </row>
        <row r="25">
          <cell r="O25">
            <v>450.34796198999999</v>
          </cell>
          <cell r="S25">
            <v>462.60535539999995</v>
          </cell>
          <cell r="T25">
            <v>441.3410027516</v>
          </cell>
        </row>
      </sheetData>
      <sheetData sheetId="18">
        <row r="17">
          <cell r="P17">
            <v>940.52058666000005</v>
          </cell>
          <cell r="T17">
            <v>947.42607925000004</v>
          </cell>
          <cell r="U17">
            <v>921.71017504999998</v>
          </cell>
        </row>
        <row r="22">
          <cell r="P22">
            <v>57.533336720000001</v>
          </cell>
          <cell r="T22">
            <v>57.533336720000001</v>
          </cell>
          <cell r="U22">
            <v>56.382669979999996</v>
          </cell>
        </row>
      </sheetData>
      <sheetData sheetId="19">
        <row r="18">
          <cell r="O18">
            <v>90.114903299999995</v>
          </cell>
          <cell r="S18">
            <v>90.774689900000013</v>
          </cell>
          <cell r="T18">
            <v>88.159036504159999</v>
          </cell>
        </row>
        <row r="28">
          <cell r="O28">
            <v>76.177438960000003</v>
          </cell>
          <cell r="S28">
            <v>76.233964960000009</v>
          </cell>
          <cell r="T28">
            <v>74.500321450960001</v>
          </cell>
        </row>
      </sheetData>
      <sheetData sheetId="20">
        <row r="13">
          <cell r="P13">
            <v>113.45883578</v>
          </cell>
          <cell r="T13">
            <v>113.51536178000001</v>
          </cell>
          <cell r="U13">
            <v>111.18944832</v>
          </cell>
        </row>
        <row r="22">
          <cell r="P22">
            <v>6.8906362000000003</v>
          </cell>
          <cell r="T22">
            <v>6.8906362000000003</v>
          </cell>
          <cell r="U22">
            <v>6.7528234700000001</v>
          </cell>
        </row>
      </sheetData>
      <sheetData sheetId="21">
        <row r="20">
          <cell r="P20">
            <v>33.677153940000004</v>
          </cell>
          <cell r="T20">
            <v>34.904795720000003</v>
          </cell>
          <cell r="U20">
            <v>32.992925990000003</v>
          </cell>
        </row>
        <row r="38">
          <cell r="P38">
            <v>4.8380413099999995</v>
          </cell>
          <cell r="T38">
            <v>4.9186733299999998</v>
          </cell>
          <cell r="U38">
            <v>4.7412804800000004</v>
          </cell>
        </row>
      </sheetData>
      <sheetData sheetId="22">
        <row r="14">
          <cell r="P14">
            <v>187.63200297000003</v>
          </cell>
          <cell r="T14">
            <v>187.63200297000003</v>
          </cell>
          <cell r="U14">
            <v>184.09985120000002</v>
          </cell>
        </row>
      </sheetData>
      <sheetData sheetId="23">
        <row r="60">
          <cell r="P60">
            <v>517.95523958000001</v>
          </cell>
          <cell r="T60">
            <v>558.37409426000011</v>
          </cell>
          <cell r="U60">
            <v>456.93079271000011</v>
          </cell>
        </row>
        <row r="77">
          <cell r="P77">
            <v>10.308581879999998</v>
          </cell>
          <cell r="T77">
            <v>10.308581879999998</v>
          </cell>
          <cell r="U77">
            <v>10.102410670000001</v>
          </cell>
        </row>
      </sheetData>
      <sheetData sheetId="24">
        <row r="20">
          <cell r="P20">
            <v>102.33414427</v>
          </cell>
          <cell r="T20">
            <v>105.63964466</v>
          </cell>
          <cell r="U20">
            <v>97.566070790000012</v>
          </cell>
        </row>
        <row r="37">
          <cell r="P37">
            <v>31.21852346</v>
          </cell>
          <cell r="T37">
            <v>31.27802346</v>
          </cell>
          <cell r="U37">
            <v>30.594152990000001</v>
          </cell>
        </row>
      </sheetData>
      <sheetData sheetId="25">
        <row r="47">
          <cell r="P47">
            <v>120.65030013000001</v>
          </cell>
          <cell r="T47">
            <v>125.86165009</v>
          </cell>
          <cell r="U47">
            <v>116.18162444999996</v>
          </cell>
        </row>
        <row r="54">
          <cell r="P54">
            <v>11.748718779999999</v>
          </cell>
          <cell r="T54">
            <v>11.748718779999999</v>
          </cell>
          <cell r="U54">
            <v>11.513137449999999</v>
          </cell>
        </row>
      </sheetData>
      <sheetData sheetId="26">
        <row r="17">
          <cell r="P17">
            <v>27.236984310000004</v>
          </cell>
          <cell r="T17">
            <v>38.353795920000003</v>
          </cell>
          <cell r="U17">
            <v>26.692244640000002</v>
          </cell>
        </row>
      </sheetData>
      <sheetData sheetId="27">
        <row r="41">
          <cell r="P41">
            <v>402.11193618000004</v>
          </cell>
          <cell r="T41">
            <v>474.12628136000001</v>
          </cell>
          <cell r="U41">
            <v>265.26394811999995</v>
          </cell>
        </row>
        <row r="59">
          <cell r="P59">
            <v>250.30168405000001</v>
          </cell>
          <cell r="T59">
            <v>292.58446343000003</v>
          </cell>
          <cell r="U59">
            <v>171.67656470999998</v>
          </cell>
        </row>
      </sheetData>
      <sheetData sheetId="28">
        <row r="33">
          <cell r="P33">
            <v>246.75562798000001</v>
          </cell>
          <cell r="T33">
            <v>308.30468157000001</v>
          </cell>
          <cell r="U33">
            <v>240.74682195</v>
          </cell>
        </row>
      </sheetData>
      <sheetData sheetId="29">
        <row r="69">
          <cell r="P69">
            <v>897.08886824999979</v>
          </cell>
          <cell r="T69">
            <v>931.39626303999967</v>
          </cell>
          <cell r="U69">
            <v>878.79975200000001</v>
          </cell>
        </row>
        <row r="87">
          <cell r="P87">
            <v>46.568846069999999</v>
          </cell>
          <cell r="T87">
            <v>58.702192350000004</v>
          </cell>
          <cell r="U87">
            <v>45.63746914</v>
          </cell>
        </row>
      </sheetData>
      <sheetData sheetId="30">
        <row r="21">
          <cell r="P21">
            <v>70.654048689999996</v>
          </cell>
          <cell r="T21">
            <v>71.944713870000001</v>
          </cell>
          <cell r="U21">
            <v>36.313106640000001</v>
          </cell>
        </row>
        <row r="35">
          <cell r="P35">
            <v>23.44900917</v>
          </cell>
          <cell r="T35">
            <v>23.915006760000001</v>
          </cell>
          <cell r="U35">
            <v>11.93124532</v>
          </cell>
        </row>
      </sheetData>
      <sheetData sheetId="31">
        <row r="34">
          <cell r="P34">
            <v>16.74685289</v>
          </cell>
          <cell r="T34">
            <v>20.925510000000003</v>
          </cell>
          <cell r="U34">
            <v>15.025217870000001</v>
          </cell>
        </row>
        <row r="49">
          <cell r="P49">
            <v>10.40950876</v>
          </cell>
          <cell r="T49">
            <v>13.32435909</v>
          </cell>
          <cell r="U49">
            <v>9.3685578100000022</v>
          </cell>
        </row>
      </sheetData>
      <sheetData sheetId="32">
        <row r="10">
          <cell r="P10">
            <v>60.534585710000002</v>
          </cell>
          <cell r="T10">
            <v>65.507499479999993</v>
          </cell>
          <cell r="U10">
            <v>59.457823249999997</v>
          </cell>
        </row>
        <row r="18">
          <cell r="P18">
            <v>6.1927203499999992</v>
          </cell>
          <cell r="T18">
            <v>6.1927203499999992</v>
          </cell>
          <cell r="U18">
            <v>6.0688659400000002</v>
          </cell>
        </row>
      </sheetData>
      <sheetData sheetId="33"/>
      <sheetData sheetId="34">
        <row r="20">
          <cell r="P20">
            <v>827.32985398000005</v>
          </cell>
          <cell r="T20">
            <v>871.31974881000008</v>
          </cell>
          <cell r="U20">
            <v>810.7832566699999</v>
          </cell>
        </row>
      </sheetData>
      <sheetData sheetId="35"/>
      <sheetData sheetId="36"/>
      <sheetData sheetId="37"/>
      <sheetData sheetId="38"/>
      <sheetData sheetId="39">
        <row r="31">
          <cell r="P31">
            <v>1007.1854344000001</v>
          </cell>
          <cell r="T31">
            <v>1030.88871642</v>
          </cell>
          <cell r="U31">
            <v>987.04169404999993</v>
          </cell>
        </row>
      </sheetData>
      <sheetData sheetId="40"/>
      <sheetData sheetId="41">
        <row r="25">
          <cell r="P25">
            <v>131.69383825999998</v>
          </cell>
          <cell r="T25">
            <v>131.69383825999998</v>
          </cell>
          <cell r="U25">
            <v>116.88072793000001</v>
          </cell>
        </row>
      </sheetData>
      <sheetData sheetId="42">
        <row r="17">
          <cell r="P17">
            <v>145.27986401000001</v>
          </cell>
          <cell r="T17">
            <v>145.27986401000001</v>
          </cell>
          <cell r="U17">
            <v>132.58519537999999</v>
          </cell>
        </row>
      </sheetData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topLeftCell="B1" workbookViewId="0">
      <selection activeCell="H13" sqref="H13"/>
    </sheetView>
  </sheetViews>
  <sheetFormatPr defaultColWidth="9.109375" defaultRowHeight="14.4" x14ac:dyDescent="0.3"/>
  <cols>
    <col min="1" max="1" width="48.6640625" style="2" customWidth="1"/>
    <col min="2" max="2" width="34.109375" style="2" customWidth="1"/>
    <col min="3" max="3" width="4.5546875" style="2" customWidth="1"/>
    <col min="4" max="4" width="19.5546875" style="2" customWidth="1"/>
    <col min="5" max="7" width="10.5546875" style="2" customWidth="1"/>
    <col min="8" max="8" width="12.21875" style="2" customWidth="1"/>
    <col min="9" max="11" width="10.5546875" style="2" customWidth="1"/>
    <col min="12" max="12" width="12.21875" style="2" customWidth="1"/>
    <col min="13" max="13" width="10.77734375" style="2" customWidth="1"/>
    <col min="14" max="14" width="12.21875" style="2" customWidth="1"/>
    <col min="15" max="15" width="10.77734375" style="2" customWidth="1"/>
    <col min="16" max="16" width="17.109375" style="2" hidden="1" customWidth="1"/>
    <col min="17" max="17" width="9.6640625" style="4" customWidth="1"/>
    <col min="18" max="256" width="9.109375" style="2"/>
    <col min="257" max="257" width="48.6640625" style="2" customWidth="1"/>
    <col min="258" max="258" width="34.109375" style="2" customWidth="1"/>
    <col min="259" max="259" width="4.5546875" style="2" customWidth="1"/>
    <col min="260" max="260" width="19.5546875" style="2" customWidth="1"/>
    <col min="261" max="263" width="10.5546875" style="2" customWidth="1"/>
    <col min="264" max="264" width="12.21875" style="2" customWidth="1"/>
    <col min="265" max="267" width="10.5546875" style="2" customWidth="1"/>
    <col min="268" max="268" width="12.21875" style="2" customWidth="1"/>
    <col min="269" max="269" width="10.77734375" style="2" customWidth="1"/>
    <col min="270" max="270" width="12.21875" style="2" customWidth="1"/>
    <col min="271" max="271" width="10.77734375" style="2" customWidth="1"/>
    <col min="272" max="272" width="0" style="2" hidden="1" customWidth="1"/>
    <col min="273" max="273" width="9.6640625" style="2" customWidth="1"/>
    <col min="274" max="512" width="9.109375" style="2"/>
    <col min="513" max="513" width="48.6640625" style="2" customWidth="1"/>
    <col min="514" max="514" width="34.109375" style="2" customWidth="1"/>
    <col min="515" max="515" width="4.5546875" style="2" customWidth="1"/>
    <col min="516" max="516" width="19.5546875" style="2" customWidth="1"/>
    <col min="517" max="519" width="10.5546875" style="2" customWidth="1"/>
    <col min="520" max="520" width="12.21875" style="2" customWidth="1"/>
    <col min="521" max="523" width="10.5546875" style="2" customWidth="1"/>
    <col min="524" max="524" width="12.21875" style="2" customWidth="1"/>
    <col min="525" max="525" width="10.77734375" style="2" customWidth="1"/>
    <col min="526" max="526" width="12.21875" style="2" customWidth="1"/>
    <col min="527" max="527" width="10.77734375" style="2" customWidth="1"/>
    <col min="528" max="528" width="0" style="2" hidden="1" customWidth="1"/>
    <col min="529" max="529" width="9.6640625" style="2" customWidth="1"/>
    <col min="530" max="768" width="9.109375" style="2"/>
    <col min="769" max="769" width="48.6640625" style="2" customWidth="1"/>
    <col min="770" max="770" width="34.109375" style="2" customWidth="1"/>
    <col min="771" max="771" width="4.5546875" style="2" customWidth="1"/>
    <col min="772" max="772" width="19.5546875" style="2" customWidth="1"/>
    <col min="773" max="775" width="10.5546875" style="2" customWidth="1"/>
    <col min="776" max="776" width="12.21875" style="2" customWidth="1"/>
    <col min="777" max="779" width="10.5546875" style="2" customWidth="1"/>
    <col min="780" max="780" width="12.21875" style="2" customWidth="1"/>
    <col min="781" max="781" width="10.77734375" style="2" customWidth="1"/>
    <col min="782" max="782" width="12.21875" style="2" customWidth="1"/>
    <col min="783" max="783" width="10.77734375" style="2" customWidth="1"/>
    <col min="784" max="784" width="0" style="2" hidden="1" customWidth="1"/>
    <col min="785" max="785" width="9.6640625" style="2" customWidth="1"/>
    <col min="786" max="1024" width="9.109375" style="2"/>
    <col min="1025" max="1025" width="48.6640625" style="2" customWidth="1"/>
    <col min="1026" max="1026" width="34.109375" style="2" customWidth="1"/>
    <col min="1027" max="1027" width="4.5546875" style="2" customWidth="1"/>
    <col min="1028" max="1028" width="19.5546875" style="2" customWidth="1"/>
    <col min="1029" max="1031" width="10.5546875" style="2" customWidth="1"/>
    <col min="1032" max="1032" width="12.21875" style="2" customWidth="1"/>
    <col min="1033" max="1035" width="10.5546875" style="2" customWidth="1"/>
    <col min="1036" max="1036" width="12.21875" style="2" customWidth="1"/>
    <col min="1037" max="1037" width="10.77734375" style="2" customWidth="1"/>
    <col min="1038" max="1038" width="12.21875" style="2" customWidth="1"/>
    <col min="1039" max="1039" width="10.77734375" style="2" customWidth="1"/>
    <col min="1040" max="1040" width="0" style="2" hidden="1" customWidth="1"/>
    <col min="1041" max="1041" width="9.6640625" style="2" customWidth="1"/>
    <col min="1042" max="1280" width="9.109375" style="2"/>
    <col min="1281" max="1281" width="48.6640625" style="2" customWidth="1"/>
    <col min="1282" max="1282" width="34.109375" style="2" customWidth="1"/>
    <col min="1283" max="1283" width="4.5546875" style="2" customWidth="1"/>
    <col min="1284" max="1284" width="19.5546875" style="2" customWidth="1"/>
    <col min="1285" max="1287" width="10.5546875" style="2" customWidth="1"/>
    <col min="1288" max="1288" width="12.21875" style="2" customWidth="1"/>
    <col min="1289" max="1291" width="10.5546875" style="2" customWidth="1"/>
    <col min="1292" max="1292" width="12.21875" style="2" customWidth="1"/>
    <col min="1293" max="1293" width="10.77734375" style="2" customWidth="1"/>
    <col min="1294" max="1294" width="12.21875" style="2" customWidth="1"/>
    <col min="1295" max="1295" width="10.77734375" style="2" customWidth="1"/>
    <col min="1296" max="1296" width="0" style="2" hidden="1" customWidth="1"/>
    <col min="1297" max="1297" width="9.6640625" style="2" customWidth="1"/>
    <col min="1298" max="1536" width="9.109375" style="2"/>
    <col min="1537" max="1537" width="48.6640625" style="2" customWidth="1"/>
    <col min="1538" max="1538" width="34.109375" style="2" customWidth="1"/>
    <col min="1539" max="1539" width="4.5546875" style="2" customWidth="1"/>
    <col min="1540" max="1540" width="19.5546875" style="2" customWidth="1"/>
    <col min="1541" max="1543" width="10.5546875" style="2" customWidth="1"/>
    <col min="1544" max="1544" width="12.21875" style="2" customWidth="1"/>
    <col min="1545" max="1547" width="10.5546875" style="2" customWidth="1"/>
    <col min="1548" max="1548" width="12.21875" style="2" customWidth="1"/>
    <col min="1549" max="1549" width="10.77734375" style="2" customWidth="1"/>
    <col min="1550" max="1550" width="12.21875" style="2" customWidth="1"/>
    <col min="1551" max="1551" width="10.77734375" style="2" customWidth="1"/>
    <col min="1552" max="1552" width="0" style="2" hidden="1" customWidth="1"/>
    <col min="1553" max="1553" width="9.6640625" style="2" customWidth="1"/>
    <col min="1554" max="1792" width="9.109375" style="2"/>
    <col min="1793" max="1793" width="48.6640625" style="2" customWidth="1"/>
    <col min="1794" max="1794" width="34.109375" style="2" customWidth="1"/>
    <col min="1795" max="1795" width="4.5546875" style="2" customWidth="1"/>
    <col min="1796" max="1796" width="19.5546875" style="2" customWidth="1"/>
    <col min="1797" max="1799" width="10.5546875" style="2" customWidth="1"/>
    <col min="1800" max="1800" width="12.21875" style="2" customWidth="1"/>
    <col min="1801" max="1803" width="10.5546875" style="2" customWidth="1"/>
    <col min="1804" max="1804" width="12.21875" style="2" customWidth="1"/>
    <col min="1805" max="1805" width="10.77734375" style="2" customWidth="1"/>
    <col min="1806" max="1806" width="12.21875" style="2" customWidth="1"/>
    <col min="1807" max="1807" width="10.77734375" style="2" customWidth="1"/>
    <col min="1808" max="1808" width="0" style="2" hidden="1" customWidth="1"/>
    <col min="1809" max="1809" width="9.6640625" style="2" customWidth="1"/>
    <col min="1810" max="2048" width="9.109375" style="2"/>
    <col min="2049" max="2049" width="48.6640625" style="2" customWidth="1"/>
    <col min="2050" max="2050" width="34.109375" style="2" customWidth="1"/>
    <col min="2051" max="2051" width="4.5546875" style="2" customWidth="1"/>
    <col min="2052" max="2052" width="19.5546875" style="2" customWidth="1"/>
    <col min="2053" max="2055" width="10.5546875" style="2" customWidth="1"/>
    <col min="2056" max="2056" width="12.21875" style="2" customWidth="1"/>
    <col min="2057" max="2059" width="10.5546875" style="2" customWidth="1"/>
    <col min="2060" max="2060" width="12.21875" style="2" customWidth="1"/>
    <col min="2061" max="2061" width="10.77734375" style="2" customWidth="1"/>
    <col min="2062" max="2062" width="12.21875" style="2" customWidth="1"/>
    <col min="2063" max="2063" width="10.77734375" style="2" customWidth="1"/>
    <col min="2064" max="2064" width="0" style="2" hidden="1" customWidth="1"/>
    <col min="2065" max="2065" width="9.6640625" style="2" customWidth="1"/>
    <col min="2066" max="2304" width="9.109375" style="2"/>
    <col min="2305" max="2305" width="48.6640625" style="2" customWidth="1"/>
    <col min="2306" max="2306" width="34.109375" style="2" customWidth="1"/>
    <col min="2307" max="2307" width="4.5546875" style="2" customWidth="1"/>
    <col min="2308" max="2308" width="19.5546875" style="2" customWidth="1"/>
    <col min="2309" max="2311" width="10.5546875" style="2" customWidth="1"/>
    <col min="2312" max="2312" width="12.21875" style="2" customWidth="1"/>
    <col min="2313" max="2315" width="10.5546875" style="2" customWidth="1"/>
    <col min="2316" max="2316" width="12.21875" style="2" customWidth="1"/>
    <col min="2317" max="2317" width="10.77734375" style="2" customWidth="1"/>
    <col min="2318" max="2318" width="12.21875" style="2" customWidth="1"/>
    <col min="2319" max="2319" width="10.77734375" style="2" customWidth="1"/>
    <col min="2320" max="2320" width="0" style="2" hidden="1" customWidth="1"/>
    <col min="2321" max="2321" width="9.6640625" style="2" customWidth="1"/>
    <col min="2322" max="2560" width="9.109375" style="2"/>
    <col min="2561" max="2561" width="48.6640625" style="2" customWidth="1"/>
    <col min="2562" max="2562" width="34.109375" style="2" customWidth="1"/>
    <col min="2563" max="2563" width="4.5546875" style="2" customWidth="1"/>
    <col min="2564" max="2564" width="19.5546875" style="2" customWidth="1"/>
    <col min="2565" max="2567" width="10.5546875" style="2" customWidth="1"/>
    <col min="2568" max="2568" width="12.21875" style="2" customWidth="1"/>
    <col min="2569" max="2571" width="10.5546875" style="2" customWidth="1"/>
    <col min="2572" max="2572" width="12.21875" style="2" customWidth="1"/>
    <col min="2573" max="2573" width="10.77734375" style="2" customWidth="1"/>
    <col min="2574" max="2574" width="12.21875" style="2" customWidth="1"/>
    <col min="2575" max="2575" width="10.77734375" style="2" customWidth="1"/>
    <col min="2576" max="2576" width="0" style="2" hidden="1" customWidth="1"/>
    <col min="2577" max="2577" width="9.6640625" style="2" customWidth="1"/>
    <col min="2578" max="2816" width="9.109375" style="2"/>
    <col min="2817" max="2817" width="48.6640625" style="2" customWidth="1"/>
    <col min="2818" max="2818" width="34.109375" style="2" customWidth="1"/>
    <col min="2819" max="2819" width="4.5546875" style="2" customWidth="1"/>
    <col min="2820" max="2820" width="19.5546875" style="2" customWidth="1"/>
    <col min="2821" max="2823" width="10.5546875" style="2" customWidth="1"/>
    <col min="2824" max="2824" width="12.21875" style="2" customWidth="1"/>
    <col min="2825" max="2827" width="10.5546875" style="2" customWidth="1"/>
    <col min="2828" max="2828" width="12.21875" style="2" customWidth="1"/>
    <col min="2829" max="2829" width="10.77734375" style="2" customWidth="1"/>
    <col min="2830" max="2830" width="12.21875" style="2" customWidth="1"/>
    <col min="2831" max="2831" width="10.77734375" style="2" customWidth="1"/>
    <col min="2832" max="2832" width="0" style="2" hidden="1" customWidth="1"/>
    <col min="2833" max="2833" width="9.6640625" style="2" customWidth="1"/>
    <col min="2834" max="3072" width="9.109375" style="2"/>
    <col min="3073" max="3073" width="48.6640625" style="2" customWidth="1"/>
    <col min="3074" max="3074" width="34.109375" style="2" customWidth="1"/>
    <col min="3075" max="3075" width="4.5546875" style="2" customWidth="1"/>
    <col min="3076" max="3076" width="19.5546875" style="2" customWidth="1"/>
    <col min="3077" max="3079" width="10.5546875" style="2" customWidth="1"/>
    <col min="3080" max="3080" width="12.21875" style="2" customWidth="1"/>
    <col min="3081" max="3083" width="10.5546875" style="2" customWidth="1"/>
    <col min="3084" max="3084" width="12.21875" style="2" customWidth="1"/>
    <col min="3085" max="3085" width="10.77734375" style="2" customWidth="1"/>
    <col min="3086" max="3086" width="12.21875" style="2" customWidth="1"/>
    <col min="3087" max="3087" width="10.77734375" style="2" customWidth="1"/>
    <col min="3088" max="3088" width="0" style="2" hidden="1" customWidth="1"/>
    <col min="3089" max="3089" width="9.6640625" style="2" customWidth="1"/>
    <col min="3090" max="3328" width="9.109375" style="2"/>
    <col min="3329" max="3329" width="48.6640625" style="2" customWidth="1"/>
    <col min="3330" max="3330" width="34.109375" style="2" customWidth="1"/>
    <col min="3331" max="3331" width="4.5546875" style="2" customWidth="1"/>
    <col min="3332" max="3332" width="19.5546875" style="2" customWidth="1"/>
    <col min="3333" max="3335" width="10.5546875" style="2" customWidth="1"/>
    <col min="3336" max="3336" width="12.21875" style="2" customWidth="1"/>
    <col min="3337" max="3339" width="10.5546875" style="2" customWidth="1"/>
    <col min="3340" max="3340" width="12.21875" style="2" customWidth="1"/>
    <col min="3341" max="3341" width="10.77734375" style="2" customWidth="1"/>
    <col min="3342" max="3342" width="12.21875" style="2" customWidth="1"/>
    <col min="3343" max="3343" width="10.77734375" style="2" customWidth="1"/>
    <col min="3344" max="3344" width="0" style="2" hidden="1" customWidth="1"/>
    <col min="3345" max="3345" width="9.6640625" style="2" customWidth="1"/>
    <col min="3346" max="3584" width="9.109375" style="2"/>
    <col min="3585" max="3585" width="48.6640625" style="2" customWidth="1"/>
    <col min="3586" max="3586" width="34.109375" style="2" customWidth="1"/>
    <col min="3587" max="3587" width="4.5546875" style="2" customWidth="1"/>
    <col min="3588" max="3588" width="19.5546875" style="2" customWidth="1"/>
    <col min="3589" max="3591" width="10.5546875" style="2" customWidth="1"/>
    <col min="3592" max="3592" width="12.21875" style="2" customWidth="1"/>
    <col min="3593" max="3595" width="10.5546875" style="2" customWidth="1"/>
    <col min="3596" max="3596" width="12.21875" style="2" customWidth="1"/>
    <col min="3597" max="3597" width="10.77734375" style="2" customWidth="1"/>
    <col min="3598" max="3598" width="12.21875" style="2" customWidth="1"/>
    <col min="3599" max="3599" width="10.77734375" style="2" customWidth="1"/>
    <col min="3600" max="3600" width="0" style="2" hidden="1" customWidth="1"/>
    <col min="3601" max="3601" width="9.6640625" style="2" customWidth="1"/>
    <col min="3602" max="3840" width="9.109375" style="2"/>
    <col min="3841" max="3841" width="48.6640625" style="2" customWidth="1"/>
    <col min="3842" max="3842" width="34.109375" style="2" customWidth="1"/>
    <col min="3843" max="3843" width="4.5546875" style="2" customWidth="1"/>
    <col min="3844" max="3844" width="19.5546875" style="2" customWidth="1"/>
    <col min="3845" max="3847" width="10.5546875" style="2" customWidth="1"/>
    <col min="3848" max="3848" width="12.21875" style="2" customWidth="1"/>
    <col min="3849" max="3851" width="10.5546875" style="2" customWidth="1"/>
    <col min="3852" max="3852" width="12.21875" style="2" customWidth="1"/>
    <col min="3853" max="3853" width="10.77734375" style="2" customWidth="1"/>
    <col min="3854" max="3854" width="12.21875" style="2" customWidth="1"/>
    <col min="3855" max="3855" width="10.77734375" style="2" customWidth="1"/>
    <col min="3856" max="3856" width="0" style="2" hidden="1" customWidth="1"/>
    <col min="3857" max="3857" width="9.6640625" style="2" customWidth="1"/>
    <col min="3858" max="4096" width="9.109375" style="2"/>
    <col min="4097" max="4097" width="48.6640625" style="2" customWidth="1"/>
    <col min="4098" max="4098" width="34.109375" style="2" customWidth="1"/>
    <col min="4099" max="4099" width="4.5546875" style="2" customWidth="1"/>
    <col min="4100" max="4100" width="19.5546875" style="2" customWidth="1"/>
    <col min="4101" max="4103" width="10.5546875" style="2" customWidth="1"/>
    <col min="4104" max="4104" width="12.21875" style="2" customWidth="1"/>
    <col min="4105" max="4107" width="10.5546875" style="2" customWidth="1"/>
    <col min="4108" max="4108" width="12.21875" style="2" customWidth="1"/>
    <col min="4109" max="4109" width="10.77734375" style="2" customWidth="1"/>
    <col min="4110" max="4110" width="12.21875" style="2" customWidth="1"/>
    <col min="4111" max="4111" width="10.77734375" style="2" customWidth="1"/>
    <col min="4112" max="4112" width="0" style="2" hidden="1" customWidth="1"/>
    <col min="4113" max="4113" width="9.6640625" style="2" customWidth="1"/>
    <col min="4114" max="4352" width="9.109375" style="2"/>
    <col min="4353" max="4353" width="48.6640625" style="2" customWidth="1"/>
    <col min="4354" max="4354" width="34.109375" style="2" customWidth="1"/>
    <col min="4355" max="4355" width="4.5546875" style="2" customWidth="1"/>
    <col min="4356" max="4356" width="19.5546875" style="2" customWidth="1"/>
    <col min="4357" max="4359" width="10.5546875" style="2" customWidth="1"/>
    <col min="4360" max="4360" width="12.21875" style="2" customWidth="1"/>
    <col min="4361" max="4363" width="10.5546875" style="2" customWidth="1"/>
    <col min="4364" max="4364" width="12.21875" style="2" customWidth="1"/>
    <col min="4365" max="4365" width="10.77734375" style="2" customWidth="1"/>
    <col min="4366" max="4366" width="12.21875" style="2" customWidth="1"/>
    <col min="4367" max="4367" width="10.77734375" style="2" customWidth="1"/>
    <col min="4368" max="4368" width="0" style="2" hidden="1" customWidth="1"/>
    <col min="4369" max="4369" width="9.6640625" style="2" customWidth="1"/>
    <col min="4370" max="4608" width="9.109375" style="2"/>
    <col min="4609" max="4609" width="48.6640625" style="2" customWidth="1"/>
    <col min="4610" max="4610" width="34.109375" style="2" customWidth="1"/>
    <col min="4611" max="4611" width="4.5546875" style="2" customWidth="1"/>
    <col min="4612" max="4612" width="19.5546875" style="2" customWidth="1"/>
    <col min="4613" max="4615" width="10.5546875" style="2" customWidth="1"/>
    <col min="4616" max="4616" width="12.21875" style="2" customWidth="1"/>
    <col min="4617" max="4619" width="10.5546875" style="2" customWidth="1"/>
    <col min="4620" max="4620" width="12.21875" style="2" customWidth="1"/>
    <col min="4621" max="4621" width="10.77734375" style="2" customWidth="1"/>
    <col min="4622" max="4622" width="12.21875" style="2" customWidth="1"/>
    <col min="4623" max="4623" width="10.77734375" style="2" customWidth="1"/>
    <col min="4624" max="4624" width="0" style="2" hidden="1" customWidth="1"/>
    <col min="4625" max="4625" width="9.6640625" style="2" customWidth="1"/>
    <col min="4626" max="4864" width="9.109375" style="2"/>
    <col min="4865" max="4865" width="48.6640625" style="2" customWidth="1"/>
    <col min="4866" max="4866" width="34.109375" style="2" customWidth="1"/>
    <col min="4867" max="4867" width="4.5546875" style="2" customWidth="1"/>
    <col min="4868" max="4868" width="19.5546875" style="2" customWidth="1"/>
    <col min="4869" max="4871" width="10.5546875" style="2" customWidth="1"/>
    <col min="4872" max="4872" width="12.21875" style="2" customWidth="1"/>
    <col min="4873" max="4875" width="10.5546875" style="2" customWidth="1"/>
    <col min="4876" max="4876" width="12.21875" style="2" customWidth="1"/>
    <col min="4877" max="4877" width="10.77734375" style="2" customWidth="1"/>
    <col min="4878" max="4878" width="12.21875" style="2" customWidth="1"/>
    <col min="4879" max="4879" width="10.77734375" style="2" customWidth="1"/>
    <col min="4880" max="4880" width="0" style="2" hidden="1" customWidth="1"/>
    <col min="4881" max="4881" width="9.6640625" style="2" customWidth="1"/>
    <col min="4882" max="5120" width="9.109375" style="2"/>
    <col min="5121" max="5121" width="48.6640625" style="2" customWidth="1"/>
    <col min="5122" max="5122" width="34.109375" style="2" customWidth="1"/>
    <col min="5123" max="5123" width="4.5546875" style="2" customWidth="1"/>
    <col min="5124" max="5124" width="19.5546875" style="2" customWidth="1"/>
    <col min="5125" max="5127" width="10.5546875" style="2" customWidth="1"/>
    <col min="5128" max="5128" width="12.21875" style="2" customWidth="1"/>
    <col min="5129" max="5131" width="10.5546875" style="2" customWidth="1"/>
    <col min="5132" max="5132" width="12.21875" style="2" customWidth="1"/>
    <col min="5133" max="5133" width="10.77734375" style="2" customWidth="1"/>
    <col min="5134" max="5134" width="12.21875" style="2" customWidth="1"/>
    <col min="5135" max="5135" width="10.77734375" style="2" customWidth="1"/>
    <col min="5136" max="5136" width="0" style="2" hidden="1" customWidth="1"/>
    <col min="5137" max="5137" width="9.6640625" style="2" customWidth="1"/>
    <col min="5138" max="5376" width="9.109375" style="2"/>
    <col min="5377" max="5377" width="48.6640625" style="2" customWidth="1"/>
    <col min="5378" max="5378" width="34.109375" style="2" customWidth="1"/>
    <col min="5379" max="5379" width="4.5546875" style="2" customWidth="1"/>
    <col min="5380" max="5380" width="19.5546875" style="2" customWidth="1"/>
    <col min="5381" max="5383" width="10.5546875" style="2" customWidth="1"/>
    <col min="5384" max="5384" width="12.21875" style="2" customWidth="1"/>
    <col min="5385" max="5387" width="10.5546875" style="2" customWidth="1"/>
    <col min="5388" max="5388" width="12.21875" style="2" customWidth="1"/>
    <col min="5389" max="5389" width="10.77734375" style="2" customWidth="1"/>
    <col min="5390" max="5390" width="12.21875" style="2" customWidth="1"/>
    <col min="5391" max="5391" width="10.77734375" style="2" customWidth="1"/>
    <col min="5392" max="5392" width="0" style="2" hidden="1" customWidth="1"/>
    <col min="5393" max="5393" width="9.6640625" style="2" customWidth="1"/>
    <col min="5394" max="5632" width="9.109375" style="2"/>
    <col min="5633" max="5633" width="48.6640625" style="2" customWidth="1"/>
    <col min="5634" max="5634" width="34.109375" style="2" customWidth="1"/>
    <col min="5635" max="5635" width="4.5546875" style="2" customWidth="1"/>
    <col min="5636" max="5636" width="19.5546875" style="2" customWidth="1"/>
    <col min="5637" max="5639" width="10.5546875" style="2" customWidth="1"/>
    <col min="5640" max="5640" width="12.21875" style="2" customWidth="1"/>
    <col min="5641" max="5643" width="10.5546875" style="2" customWidth="1"/>
    <col min="5644" max="5644" width="12.21875" style="2" customWidth="1"/>
    <col min="5645" max="5645" width="10.77734375" style="2" customWidth="1"/>
    <col min="5646" max="5646" width="12.21875" style="2" customWidth="1"/>
    <col min="5647" max="5647" width="10.77734375" style="2" customWidth="1"/>
    <col min="5648" max="5648" width="0" style="2" hidden="1" customWidth="1"/>
    <col min="5649" max="5649" width="9.6640625" style="2" customWidth="1"/>
    <col min="5650" max="5888" width="9.109375" style="2"/>
    <col min="5889" max="5889" width="48.6640625" style="2" customWidth="1"/>
    <col min="5890" max="5890" width="34.109375" style="2" customWidth="1"/>
    <col min="5891" max="5891" width="4.5546875" style="2" customWidth="1"/>
    <col min="5892" max="5892" width="19.5546875" style="2" customWidth="1"/>
    <col min="5893" max="5895" width="10.5546875" style="2" customWidth="1"/>
    <col min="5896" max="5896" width="12.21875" style="2" customWidth="1"/>
    <col min="5897" max="5899" width="10.5546875" style="2" customWidth="1"/>
    <col min="5900" max="5900" width="12.21875" style="2" customWidth="1"/>
    <col min="5901" max="5901" width="10.77734375" style="2" customWidth="1"/>
    <col min="5902" max="5902" width="12.21875" style="2" customWidth="1"/>
    <col min="5903" max="5903" width="10.77734375" style="2" customWidth="1"/>
    <col min="5904" max="5904" width="0" style="2" hidden="1" customWidth="1"/>
    <col min="5905" max="5905" width="9.6640625" style="2" customWidth="1"/>
    <col min="5906" max="6144" width="9.109375" style="2"/>
    <col min="6145" max="6145" width="48.6640625" style="2" customWidth="1"/>
    <col min="6146" max="6146" width="34.109375" style="2" customWidth="1"/>
    <col min="6147" max="6147" width="4.5546875" style="2" customWidth="1"/>
    <col min="6148" max="6148" width="19.5546875" style="2" customWidth="1"/>
    <col min="6149" max="6151" width="10.5546875" style="2" customWidth="1"/>
    <col min="6152" max="6152" width="12.21875" style="2" customWidth="1"/>
    <col min="6153" max="6155" width="10.5546875" style="2" customWidth="1"/>
    <col min="6156" max="6156" width="12.21875" style="2" customWidth="1"/>
    <col min="6157" max="6157" width="10.77734375" style="2" customWidth="1"/>
    <col min="6158" max="6158" width="12.21875" style="2" customWidth="1"/>
    <col min="6159" max="6159" width="10.77734375" style="2" customWidth="1"/>
    <col min="6160" max="6160" width="0" style="2" hidden="1" customWidth="1"/>
    <col min="6161" max="6161" width="9.6640625" style="2" customWidth="1"/>
    <col min="6162" max="6400" width="9.109375" style="2"/>
    <col min="6401" max="6401" width="48.6640625" style="2" customWidth="1"/>
    <col min="6402" max="6402" width="34.109375" style="2" customWidth="1"/>
    <col min="6403" max="6403" width="4.5546875" style="2" customWidth="1"/>
    <col min="6404" max="6404" width="19.5546875" style="2" customWidth="1"/>
    <col min="6405" max="6407" width="10.5546875" style="2" customWidth="1"/>
    <col min="6408" max="6408" width="12.21875" style="2" customWidth="1"/>
    <col min="6409" max="6411" width="10.5546875" style="2" customWidth="1"/>
    <col min="6412" max="6412" width="12.21875" style="2" customWidth="1"/>
    <col min="6413" max="6413" width="10.77734375" style="2" customWidth="1"/>
    <col min="6414" max="6414" width="12.21875" style="2" customWidth="1"/>
    <col min="6415" max="6415" width="10.77734375" style="2" customWidth="1"/>
    <col min="6416" max="6416" width="0" style="2" hidden="1" customWidth="1"/>
    <col min="6417" max="6417" width="9.6640625" style="2" customWidth="1"/>
    <col min="6418" max="6656" width="9.109375" style="2"/>
    <col min="6657" max="6657" width="48.6640625" style="2" customWidth="1"/>
    <col min="6658" max="6658" width="34.109375" style="2" customWidth="1"/>
    <col min="6659" max="6659" width="4.5546875" style="2" customWidth="1"/>
    <col min="6660" max="6660" width="19.5546875" style="2" customWidth="1"/>
    <col min="6661" max="6663" width="10.5546875" style="2" customWidth="1"/>
    <col min="6664" max="6664" width="12.21875" style="2" customWidth="1"/>
    <col min="6665" max="6667" width="10.5546875" style="2" customWidth="1"/>
    <col min="6668" max="6668" width="12.21875" style="2" customWidth="1"/>
    <col min="6669" max="6669" width="10.77734375" style="2" customWidth="1"/>
    <col min="6670" max="6670" width="12.21875" style="2" customWidth="1"/>
    <col min="6671" max="6671" width="10.77734375" style="2" customWidth="1"/>
    <col min="6672" max="6672" width="0" style="2" hidden="1" customWidth="1"/>
    <col min="6673" max="6673" width="9.6640625" style="2" customWidth="1"/>
    <col min="6674" max="6912" width="9.109375" style="2"/>
    <col min="6913" max="6913" width="48.6640625" style="2" customWidth="1"/>
    <col min="6914" max="6914" width="34.109375" style="2" customWidth="1"/>
    <col min="6915" max="6915" width="4.5546875" style="2" customWidth="1"/>
    <col min="6916" max="6916" width="19.5546875" style="2" customWidth="1"/>
    <col min="6917" max="6919" width="10.5546875" style="2" customWidth="1"/>
    <col min="6920" max="6920" width="12.21875" style="2" customWidth="1"/>
    <col min="6921" max="6923" width="10.5546875" style="2" customWidth="1"/>
    <col min="6924" max="6924" width="12.21875" style="2" customWidth="1"/>
    <col min="6925" max="6925" width="10.77734375" style="2" customWidth="1"/>
    <col min="6926" max="6926" width="12.21875" style="2" customWidth="1"/>
    <col min="6927" max="6927" width="10.77734375" style="2" customWidth="1"/>
    <col min="6928" max="6928" width="0" style="2" hidden="1" customWidth="1"/>
    <col min="6929" max="6929" width="9.6640625" style="2" customWidth="1"/>
    <col min="6930" max="7168" width="9.109375" style="2"/>
    <col min="7169" max="7169" width="48.6640625" style="2" customWidth="1"/>
    <col min="7170" max="7170" width="34.109375" style="2" customWidth="1"/>
    <col min="7171" max="7171" width="4.5546875" style="2" customWidth="1"/>
    <col min="7172" max="7172" width="19.5546875" style="2" customWidth="1"/>
    <col min="7173" max="7175" width="10.5546875" style="2" customWidth="1"/>
    <col min="7176" max="7176" width="12.21875" style="2" customWidth="1"/>
    <col min="7177" max="7179" width="10.5546875" style="2" customWidth="1"/>
    <col min="7180" max="7180" width="12.21875" style="2" customWidth="1"/>
    <col min="7181" max="7181" width="10.77734375" style="2" customWidth="1"/>
    <col min="7182" max="7182" width="12.21875" style="2" customWidth="1"/>
    <col min="7183" max="7183" width="10.77734375" style="2" customWidth="1"/>
    <col min="7184" max="7184" width="0" style="2" hidden="1" customWidth="1"/>
    <col min="7185" max="7185" width="9.6640625" style="2" customWidth="1"/>
    <col min="7186" max="7424" width="9.109375" style="2"/>
    <col min="7425" max="7425" width="48.6640625" style="2" customWidth="1"/>
    <col min="7426" max="7426" width="34.109375" style="2" customWidth="1"/>
    <col min="7427" max="7427" width="4.5546875" style="2" customWidth="1"/>
    <col min="7428" max="7428" width="19.5546875" style="2" customWidth="1"/>
    <col min="7429" max="7431" width="10.5546875" style="2" customWidth="1"/>
    <col min="7432" max="7432" width="12.21875" style="2" customWidth="1"/>
    <col min="7433" max="7435" width="10.5546875" style="2" customWidth="1"/>
    <col min="7436" max="7436" width="12.21875" style="2" customWidth="1"/>
    <col min="7437" max="7437" width="10.77734375" style="2" customWidth="1"/>
    <col min="7438" max="7438" width="12.21875" style="2" customWidth="1"/>
    <col min="7439" max="7439" width="10.77734375" style="2" customWidth="1"/>
    <col min="7440" max="7440" width="0" style="2" hidden="1" customWidth="1"/>
    <col min="7441" max="7441" width="9.6640625" style="2" customWidth="1"/>
    <col min="7442" max="7680" width="9.109375" style="2"/>
    <col min="7681" max="7681" width="48.6640625" style="2" customWidth="1"/>
    <col min="7682" max="7682" width="34.109375" style="2" customWidth="1"/>
    <col min="7683" max="7683" width="4.5546875" style="2" customWidth="1"/>
    <col min="7684" max="7684" width="19.5546875" style="2" customWidth="1"/>
    <col min="7685" max="7687" width="10.5546875" style="2" customWidth="1"/>
    <col min="7688" max="7688" width="12.21875" style="2" customWidth="1"/>
    <col min="7689" max="7691" width="10.5546875" style="2" customWidth="1"/>
    <col min="7692" max="7692" width="12.21875" style="2" customWidth="1"/>
    <col min="7693" max="7693" width="10.77734375" style="2" customWidth="1"/>
    <col min="7694" max="7694" width="12.21875" style="2" customWidth="1"/>
    <col min="7695" max="7695" width="10.77734375" style="2" customWidth="1"/>
    <col min="7696" max="7696" width="0" style="2" hidden="1" customWidth="1"/>
    <col min="7697" max="7697" width="9.6640625" style="2" customWidth="1"/>
    <col min="7698" max="7936" width="9.109375" style="2"/>
    <col min="7937" max="7937" width="48.6640625" style="2" customWidth="1"/>
    <col min="7938" max="7938" width="34.109375" style="2" customWidth="1"/>
    <col min="7939" max="7939" width="4.5546875" style="2" customWidth="1"/>
    <col min="7940" max="7940" width="19.5546875" style="2" customWidth="1"/>
    <col min="7941" max="7943" width="10.5546875" style="2" customWidth="1"/>
    <col min="7944" max="7944" width="12.21875" style="2" customWidth="1"/>
    <col min="7945" max="7947" width="10.5546875" style="2" customWidth="1"/>
    <col min="7948" max="7948" width="12.21875" style="2" customWidth="1"/>
    <col min="7949" max="7949" width="10.77734375" style="2" customWidth="1"/>
    <col min="7950" max="7950" width="12.21875" style="2" customWidth="1"/>
    <col min="7951" max="7951" width="10.77734375" style="2" customWidth="1"/>
    <col min="7952" max="7952" width="0" style="2" hidden="1" customWidth="1"/>
    <col min="7953" max="7953" width="9.6640625" style="2" customWidth="1"/>
    <col min="7954" max="8192" width="9.109375" style="2"/>
    <col min="8193" max="8193" width="48.6640625" style="2" customWidth="1"/>
    <col min="8194" max="8194" width="34.109375" style="2" customWidth="1"/>
    <col min="8195" max="8195" width="4.5546875" style="2" customWidth="1"/>
    <col min="8196" max="8196" width="19.5546875" style="2" customWidth="1"/>
    <col min="8197" max="8199" width="10.5546875" style="2" customWidth="1"/>
    <col min="8200" max="8200" width="12.21875" style="2" customWidth="1"/>
    <col min="8201" max="8203" width="10.5546875" style="2" customWidth="1"/>
    <col min="8204" max="8204" width="12.21875" style="2" customWidth="1"/>
    <col min="8205" max="8205" width="10.77734375" style="2" customWidth="1"/>
    <col min="8206" max="8206" width="12.21875" style="2" customWidth="1"/>
    <col min="8207" max="8207" width="10.77734375" style="2" customWidth="1"/>
    <col min="8208" max="8208" width="0" style="2" hidden="1" customWidth="1"/>
    <col min="8209" max="8209" width="9.6640625" style="2" customWidth="1"/>
    <col min="8210" max="8448" width="9.109375" style="2"/>
    <col min="8449" max="8449" width="48.6640625" style="2" customWidth="1"/>
    <col min="8450" max="8450" width="34.109375" style="2" customWidth="1"/>
    <col min="8451" max="8451" width="4.5546875" style="2" customWidth="1"/>
    <col min="8452" max="8452" width="19.5546875" style="2" customWidth="1"/>
    <col min="8453" max="8455" width="10.5546875" style="2" customWidth="1"/>
    <col min="8456" max="8456" width="12.21875" style="2" customWidth="1"/>
    <col min="8457" max="8459" width="10.5546875" style="2" customWidth="1"/>
    <col min="8460" max="8460" width="12.21875" style="2" customWidth="1"/>
    <col min="8461" max="8461" width="10.77734375" style="2" customWidth="1"/>
    <col min="8462" max="8462" width="12.21875" style="2" customWidth="1"/>
    <col min="8463" max="8463" width="10.77734375" style="2" customWidth="1"/>
    <col min="8464" max="8464" width="0" style="2" hidden="1" customWidth="1"/>
    <col min="8465" max="8465" width="9.6640625" style="2" customWidth="1"/>
    <col min="8466" max="8704" width="9.109375" style="2"/>
    <col min="8705" max="8705" width="48.6640625" style="2" customWidth="1"/>
    <col min="8706" max="8706" width="34.109375" style="2" customWidth="1"/>
    <col min="8707" max="8707" width="4.5546875" style="2" customWidth="1"/>
    <col min="8708" max="8708" width="19.5546875" style="2" customWidth="1"/>
    <col min="8709" max="8711" width="10.5546875" style="2" customWidth="1"/>
    <col min="8712" max="8712" width="12.21875" style="2" customWidth="1"/>
    <col min="8713" max="8715" width="10.5546875" style="2" customWidth="1"/>
    <col min="8716" max="8716" width="12.21875" style="2" customWidth="1"/>
    <col min="8717" max="8717" width="10.77734375" style="2" customWidth="1"/>
    <col min="8718" max="8718" width="12.21875" style="2" customWidth="1"/>
    <col min="8719" max="8719" width="10.77734375" style="2" customWidth="1"/>
    <col min="8720" max="8720" width="0" style="2" hidden="1" customWidth="1"/>
    <col min="8721" max="8721" width="9.6640625" style="2" customWidth="1"/>
    <col min="8722" max="8960" width="9.109375" style="2"/>
    <col min="8961" max="8961" width="48.6640625" style="2" customWidth="1"/>
    <col min="8962" max="8962" width="34.109375" style="2" customWidth="1"/>
    <col min="8963" max="8963" width="4.5546875" style="2" customWidth="1"/>
    <col min="8964" max="8964" width="19.5546875" style="2" customWidth="1"/>
    <col min="8965" max="8967" width="10.5546875" style="2" customWidth="1"/>
    <col min="8968" max="8968" width="12.21875" style="2" customWidth="1"/>
    <col min="8969" max="8971" width="10.5546875" style="2" customWidth="1"/>
    <col min="8972" max="8972" width="12.21875" style="2" customWidth="1"/>
    <col min="8973" max="8973" width="10.77734375" style="2" customWidth="1"/>
    <col min="8974" max="8974" width="12.21875" style="2" customWidth="1"/>
    <col min="8975" max="8975" width="10.77734375" style="2" customWidth="1"/>
    <col min="8976" max="8976" width="0" style="2" hidden="1" customWidth="1"/>
    <col min="8977" max="8977" width="9.6640625" style="2" customWidth="1"/>
    <col min="8978" max="9216" width="9.109375" style="2"/>
    <col min="9217" max="9217" width="48.6640625" style="2" customWidth="1"/>
    <col min="9218" max="9218" width="34.109375" style="2" customWidth="1"/>
    <col min="9219" max="9219" width="4.5546875" style="2" customWidth="1"/>
    <col min="9220" max="9220" width="19.5546875" style="2" customWidth="1"/>
    <col min="9221" max="9223" width="10.5546875" style="2" customWidth="1"/>
    <col min="9224" max="9224" width="12.21875" style="2" customWidth="1"/>
    <col min="9225" max="9227" width="10.5546875" style="2" customWidth="1"/>
    <col min="9228" max="9228" width="12.21875" style="2" customWidth="1"/>
    <col min="9229" max="9229" width="10.77734375" style="2" customWidth="1"/>
    <col min="9230" max="9230" width="12.21875" style="2" customWidth="1"/>
    <col min="9231" max="9231" width="10.77734375" style="2" customWidth="1"/>
    <col min="9232" max="9232" width="0" style="2" hidden="1" customWidth="1"/>
    <col min="9233" max="9233" width="9.6640625" style="2" customWidth="1"/>
    <col min="9234" max="9472" width="9.109375" style="2"/>
    <col min="9473" max="9473" width="48.6640625" style="2" customWidth="1"/>
    <col min="9474" max="9474" width="34.109375" style="2" customWidth="1"/>
    <col min="9475" max="9475" width="4.5546875" style="2" customWidth="1"/>
    <col min="9476" max="9476" width="19.5546875" style="2" customWidth="1"/>
    <col min="9477" max="9479" width="10.5546875" style="2" customWidth="1"/>
    <col min="9480" max="9480" width="12.21875" style="2" customWidth="1"/>
    <col min="9481" max="9483" width="10.5546875" style="2" customWidth="1"/>
    <col min="9484" max="9484" width="12.21875" style="2" customWidth="1"/>
    <col min="9485" max="9485" width="10.77734375" style="2" customWidth="1"/>
    <col min="9486" max="9486" width="12.21875" style="2" customWidth="1"/>
    <col min="9487" max="9487" width="10.77734375" style="2" customWidth="1"/>
    <col min="9488" max="9488" width="0" style="2" hidden="1" customWidth="1"/>
    <col min="9489" max="9489" width="9.6640625" style="2" customWidth="1"/>
    <col min="9490" max="9728" width="9.109375" style="2"/>
    <col min="9729" max="9729" width="48.6640625" style="2" customWidth="1"/>
    <col min="9730" max="9730" width="34.109375" style="2" customWidth="1"/>
    <col min="9731" max="9731" width="4.5546875" style="2" customWidth="1"/>
    <col min="9732" max="9732" width="19.5546875" style="2" customWidth="1"/>
    <col min="9733" max="9735" width="10.5546875" style="2" customWidth="1"/>
    <col min="9736" max="9736" width="12.21875" style="2" customWidth="1"/>
    <col min="9737" max="9739" width="10.5546875" style="2" customWidth="1"/>
    <col min="9740" max="9740" width="12.21875" style="2" customWidth="1"/>
    <col min="9741" max="9741" width="10.77734375" style="2" customWidth="1"/>
    <col min="9742" max="9742" width="12.21875" style="2" customWidth="1"/>
    <col min="9743" max="9743" width="10.77734375" style="2" customWidth="1"/>
    <col min="9744" max="9744" width="0" style="2" hidden="1" customWidth="1"/>
    <col min="9745" max="9745" width="9.6640625" style="2" customWidth="1"/>
    <col min="9746" max="9984" width="9.109375" style="2"/>
    <col min="9985" max="9985" width="48.6640625" style="2" customWidth="1"/>
    <col min="9986" max="9986" width="34.109375" style="2" customWidth="1"/>
    <col min="9987" max="9987" width="4.5546875" style="2" customWidth="1"/>
    <col min="9988" max="9988" width="19.5546875" style="2" customWidth="1"/>
    <col min="9989" max="9991" width="10.5546875" style="2" customWidth="1"/>
    <col min="9992" max="9992" width="12.21875" style="2" customWidth="1"/>
    <col min="9993" max="9995" width="10.5546875" style="2" customWidth="1"/>
    <col min="9996" max="9996" width="12.21875" style="2" customWidth="1"/>
    <col min="9997" max="9997" width="10.77734375" style="2" customWidth="1"/>
    <col min="9998" max="9998" width="12.21875" style="2" customWidth="1"/>
    <col min="9999" max="9999" width="10.77734375" style="2" customWidth="1"/>
    <col min="10000" max="10000" width="0" style="2" hidden="1" customWidth="1"/>
    <col min="10001" max="10001" width="9.6640625" style="2" customWidth="1"/>
    <col min="10002" max="10240" width="9.109375" style="2"/>
    <col min="10241" max="10241" width="48.6640625" style="2" customWidth="1"/>
    <col min="10242" max="10242" width="34.109375" style="2" customWidth="1"/>
    <col min="10243" max="10243" width="4.5546875" style="2" customWidth="1"/>
    <col min="10244" max="10244" width="19.5546875" style="2" customWidth="1"/>
    <col min="10245" max="10247" width="10.5546875" style="2" customWidth="1"/>
    <col min="10248" max="10248" width="12.21875" style="2" customWidth="1"/>
    <col min="10249" max="10251" width="10.5546875" style="2" customWidth="1"/>
    <col min="10252" max="10252" width="12.21875" style="2" customWidth="1"/>
    <col min="10253" max="10253" width="10.77734375" style="2" customWidth="1"/>
    <col min="10254" max="10254" width="12.21875" style="2" customWidth="1"/>
    <col min="10255" max="10255" width="10.77734375" style="2" customWidth="1"/>
    <col min="10256" max="10256" width="0" style="2" hidden="1" customWidth="1"/>
    <col min="10257" max="10257" width="9.6640625" style="2" customWidth="1"/>
    <col min="10258" max="10496" width="9.109375" style="2"/>
    <col min="10497" max="10497" width="48.6640625" style="2" customWidth="1"/>
    <col min="10498" max="10498" width="34.109375" style="2" customWidth="1"/>
    <col min="10499" max="10499" width="4.5546875" style="2" customWidth="1"/>
    <col min="10500" max="10500" width="19.5546875" style="2" customWidth="1"/>
    <col min="10501" max="10503" width="10.5546875" style="2" customWidth="1"/>
    <col min="10504" max="10504" width="12.21875" style="2" customWidth="1"/>
    <col min="10505" max="10507" width="10.5546875" style="2" customWidth="1"/>
    <col min="10508" max="10508" width="12.21875" style="2" customWidth="1"/>
    <col min="10509" max="10509" width="10.77734375" style="2" customWidth="1"/>
    <col min="10510" max="10510" width="12.21875" style="2" customWidth="1"/>
    <col min="10511" max="10511" width="10.77734375" style="2" customWidth="1"/>
    <col min="10512" max="10512" width="0" style="2" hidden="1" customWidth="1"/>
    <col min="10513" max="10513" width="9.6640625" style="2" customWidth="1"/>
    <col min="10514" max="10752" width="9.109375" style="2"/>
    <col min="10753" max="10753" width="48.6640625" style="2" customWidth="1"/>
    <col min="10754" max="10754" width="34.109375" style="2" customWidth="1"/>
    <col min="10755" max="10755" width="4.5546875" style="2" customWidth="1"/>
    <col min="10756" max="10756" width="19.5546875" style="2" customWidth="1"/>
    <col min="10757" max="10759" width="10.5546875" style="2" customWidth="1"/>
    <col min="10760" max="10760" width="12.21875" style="2" customWidth="1"/>
    <col min="10761" max="10763" width="10.5546875" style="2" customWidth="1"/>
    <col min="10764" max="10764" width="12.21875" style="2" customWidth="1"/>
    <col min="10765" max="10765" width="10.77734375" style="2" customWidth="1"/>
    <col min="10766" max="10766" width="12.21875" style="2" customWidth="1"/>
    <col min="10767" max="10767" width="10.77734375" style="2" customWidth="1"/>
    <col min="10768" max="10768" width="0" style="2" hidden="1" customWidth="1"/>
    <col min="10769" max="10769" width="9.6640625" style="2" customWidth="1"/>
    <col min="10770" max="11008" width="9.109375" style="2"/>
    <col min="11009" max="11009" width="48.6640625" style="2" customWidth="1"/>
    <col min="11010" max="11010" width="34.109375" style="2" customWidth="1"/>
    <col min="11011" max="11011" width="4.5546875" style="2" customWidth="1"/>
    <col min="11012" max="11012" width="19.5546875" style="2" customWidth="1"/>
    <col min="11013" max="11015" width="10.5546875" style="2" customWidth="1"/>
    <col min="11016" max="11016" width="12.21875" style="2" customWidth="1"/>
    <col min="11017" max="11019" width="10.5546875" style="2" customWidth="1"/>
    <col min="11020" max="11020" width="12.21875" style="2" customWidth="1"/>
    <col min="11021" max="11021" width="10.77734375" style="2" customWidth="1"/>
    <col min="11022" max="11022" width="12.21875" style="2" customWidth="1"/>
    <col min="11023" max="11023" width="10.77734375" style="2" customWidth="1"/>
    <col min="11024" max="11024" width="0" style="2" hidden="1" customWidth="1"/>
    <col min="11025" max="11025" width="9.6640625" style="2" customWidth="1"/>
    <col min="11026" max="11264" width="9.109375" style="2"/>
    <col min="11265" max="11265" width="48.6640625" style="2" customWidth="1"/>
    <col min="11266" max="11266" width="34.109375" style="2" customWidth="1"/>
    <col min="11267" max="11267" width="4.5546875" style="2" customWidth="1"/>
    <col min="11268" max="11268" width="19.5546875" style="2" customWidth="1"/>
    <col min="11269" max="11271" width="10.5546875" style="2" customWidth="1"/>
    <col min="11272" max="11272" width="12.21875" style="2" customWidth="1"/>
    <col min="11273" max="11275" width="10.5546875" style="2" customWidth="1"/>
    <col min="11276" max="11276" width="12.21875" style="2" customWidth="1"/>
    <col min="11277" max="11277" width="10.77734375" style="2" customWidth="1"/>
    <col min="11278" max="11278" width="12.21875" style="2" customWidth="1"/>
    <col min="11279" max="11279" width="10.77734375" style="2" customWidth="1"/>
    <col min="11280" max="11280" width="0" style="2" hidden="1" customWidth="1"/>
    <col min="11281" max="11281" width="9.6640625" style="2" customWidth="1"/>
    <col min="11282" max="11520" width="9.109375" style="2"/>
    <col min="11521" max="11521" width="48.6640625" style="2" customWidth="1"/>
    <col min="11522" max="11522" width="34.109375" style="2" customWidth="1"/>
    <col min="11523" max="11523" width="4.5546875" style="2" customWidth="1"/>
    <col min="11524" max="11524" width="19.5546875" style="2" customWidth="1"/>
    <col min="11525" max="11527" width="10.5546875" style="2" customWidth="1"/>
    <col min="11528" max="11528" width="12.21875" style="2" customWidth="1"/>
    <col min="11529" max="11531" width="10.5546875" style="2" customWidth="1"/>
    <col min="11532" max="11532" width="12.21875" style="2" customWidth="1"/>
    <col min="11533" max="11533" width="10.77734375" style="2" customWidth="1"/>
    <col min="11534" max="11534" width="12.21875" style="2" customWidth="1"/>
    <col min="11535" max="11535" width="10.77734375" style="2" customWidth="1"/>
    <col min="11536" max="11536" width="0" style="2" hidden="1" customWidth="1"/>
    <col min="11537" max="11537" width="9.6640625" style="2" customWidth="1"/>
    <col min="11538" max="11776" width="9.109375" style="2"/>
    <col min="11777" max="11777" width="48.6640625" style="2" customWidth="1"/>
    <col min="11778" max="11778" width="34.109375" style="2" customWidth="1"/>
    <col min="11779" max="11779" width="4.5546875" style="2" customWidth="1"/>
    <col min="11780" max="11780" width="19.5546875" style="2" customWidth="1"/>
    <col min="11781" max="11783" width="10.5546875" style="2" customWidth="1"/>
    <col min="11784" max="11784" width="12.21875" style="2" customWidth="1"/>
    <col min="11785" max="11787" width="10.5546875" style="2" customWidth="1"/>
    <col min="11788" max="11788" width="12.21875" style="2" customWidth="1"/>
    <col min="11789" max="11789" width="10.77734375" style="2" customWidth="1"/>
    <col min="11790" max="11790" width="12.21875" style="2" customWidth="1"/>
    <col min="11791" max="11791" width="10.77734375" style="2" customWidth="1"/>
    <col min="11792" max="11792" width="0" style="2" hidden="1" customWidth="1"/>
    <col min="11793" max="11793" width="9.6640625" style="2" customWidth="1"/>
    <col min="11794" max="12032" width="9.109375" style="2"/>
    <col min="12033" max="12033" width="48.6640625" style="2" customWidth="1"/>
    <col min="12034" max="12034" width="34.109375" style="2" customWidth="1"/>
    <col min="12035" max="12035" width="4.5546875" style="2" customWidth="1"/>
    <col min="12036" max="12036" width="19.5546875" style="2" customWidth="1"/>
    <col min="12037" max="12039" width="10.5546875" style="2" customWidth="1"/>
    <col min="12040" max="12040" width="12.21875" style="2" customWidth="1"/>
    <col min="12041" max="12043" width="10.5546875" style="2" customWidth="1"/>
    <col min="12044" max="12044" width="12.21875" style="2" customWidth="1"/>
    <col min="12045" max="12045" width="10.77734375" style="2" customWidth="1"/>
    <col min="12046" max="12046" width="12.21875" style="2" customWidth="1"/>
    <col min="12047" max="12047" width="10.77734375" style="2" customWidth="1"/>
    <col min="12048" max="12048" width="0" style="2" hidden="1" customWidth="1"/>
    <col min="12049" max="12049" width="9.6640625" style="2" customWidth="1"/>
    <col min="12050" max="12288" width="9.109375" style="2"/>
    <col min="12289" max="12289" width="48.6640625" style="2" customWidth="1"/>
    <col min="12290" max="12290" width="34.109375" style="2" customWidth="1"/>
    <col min="12291" max="12291" width="4.5546875" style="2" customWidth="1"/>
    <col min="12292" max="12292" width="19.5546875" style="2" customWidth="1"/>
    <col min="12293" max="12295" width="10.5546875" style="2" customWidth="1"/>
    <col min="12296" max="12296" width="12.21875" style="2" customWidth="1"/>
    <col min="12297" max="12299" width="10.5546875" style="2" customWidth="1"/>
    <col min="12300" max="12300" width="12.21875" style="2" customWidth="1"/>
    <col min="12301" max="12301" width="10.77734375" style="2" customWidth="1"/>
    <col min="12302" max="12302" width="12.21875" style="2" customWidth="1"/>
    <col min="12303" max="12303" width="10.77734375" style="2" customWidth="1"/>
    <col min="12304" max="12304" width="0" style="2" hidden="1" customWidth="1"/>
    <col min="12305" max="12305" width="9.6640625" style="2" customWidth="1"/>
    <col min="12306" max="12544" width="9.109375" style="2"/>
    <col min="12545" max="12545" width="48.6640625" style="2" customWidth="1"/>
    <col min="12546" max="12546" width="34.109375" style="2" customWidth="1"/>
    <col min="12547" max="12547" width="4.5546875" style="2" customWidth="1"/>
    <col min="12548" max="12548" width="19.5546875" style="2" customWidth="1"/>
    <col min="12549" max="12551" width="10.5546875" style="2" customWidth="1"/>
    <col min="12552" max="12552" width="12.21875" style="2" customWidth="1"/>
    <col min="12553" max="12555" width="10.5546875" style="2" customWidth="1"/>
    <col min="12556" max="12556" width="12.21875" style="2" customWidth="1"/>
    <col min="12557" max="12557" width="10.77734375" style="2" customWidth="1"/>
    <col min="12558" max="12558" width="12.21875" style="2" customWidth="1"/>
    <col min="12559" max="12559" width="10.77734375" style="2" customWidth="1"/>
    <col min="12560" max="12560" width="0" style="2" hidden="1" customWidth="1"/>
    <col min="12561" max="12561" width="9.6640625" style="2" customWidth="1"/>
    <col min="12562" max="12800" width="9.109375" style="2"/>
    <col min="12801" max="12801" width="48.6640625" style="2" customWidth="1"/>
    <col min="12802" max="12802" width="34.109375" style="2" customWidth="1"/>
    <col min="12803" max="12803" width="4.5546875" style="2" customWidth="1"/>
    <col min="12804" max="12804" width="19.5546875" style="2" customWidth="1"/>
    <col min="12805" max="12807" width="10.5546875" style="2" customWidth="1"/>
    <col min="12808" max="12808" width="12.21875" style="2" customWidth="1"/>
    <col min="12809" max="12811" width="10.5546875" style="2" customWidth="1"/>
    <col min="12812" max="12812" width="12.21875" style="2" customWidth="1"/>
    <col min="12813" max="12813" width="10.77734375" style="2" customWidth="1"/>
    <col min="12814" max="12814" width="12.21875" style="2" customWidth="1"/>
    <col min="12815" max="12815" width="10.77734375" style="2" customWidth="1"/>
    <col min="12816" max="12816" width="0" style="2" hidden="1" customWidth="1"/>
    <col min="12817" max="12817" width="9.6640625" style="2" customWidth="1"/>
    <col min="12818" max="13056" width="9.109375" style="2"/>
    <col min="13057" max="13057" width="48.6640625" style="2" customWidth="1"/>
    <col min="13058" max="13058" width="34.109375" style="2" customWidth="1"/>
    <col min="13059" max="13059" width="4.5546875" style="2" customWidth="1"/>
    <col min="13060" max="13060" width="19.5546875" style="2" customWidth="1"/>
    <col min="13061" max="13063" width="10.5546875" style="2" customWidth="1"/>
    <col min="13064" max="13064" width="12.21875" style="2" customWidth="1"/>
    <col min="13065" max="13067" width="10.5546875" style="2" customWidth="1"/>
    <col min="13068" max="13068" width="12.21875" style="2" customWidth="1"/>
    <col min="13069" max="13069" width="10.77734375" style="2" customWidth="1"/>
    <col min="13070" max="13070" width="12.21875" style="2" customWidth="1"/>
    <col min="13071" max="13071" width="10.77734375" style="2" customWidth="1"/>
    <col min="13072" max="13072" width="0" style="2" hidden="1" customWidth="1"/>
    <col min="13073" max="13073" width="9.6640625" style="2" customWidth="1"/>
    <col min="13074" max="13312" width="9.109375" style="2"/>
    <col min="13313" max="13313" width="48.6640625" style="2" customWidth="1"/>
    <col min="13314" max="13314" width="34.109375" style="2" customWidth="1"/>
    <col min="13315" max="13315" width="4.5546875" style="2" customWidth="1"/>
    <col min="13316" max="13316" width="19.5546875" style="2" customWidth="1"/>
    <col min="13317" max="13319" width="10.5546875" style="2" customWidth="1"/>
    <col min="13320" max="13320" width="12.21875" style="2" customWidth="1"/>
    <col min="13321" max="13323" width="10.5546875" style="2" customWidth="1"/>
    <col min="13324" max="13324" width="12.21875" style="2" customWidth="1"/>
    <col min="13325" max="13325" width="10.77734375" style="2" customWidth="1"/>
    <col min="13326" max="13326" width="12.21875" style="2" customWidth="1"/>
    <col min="13327" max="13327" width="10.77734375" style="2" customWidth="1"/>
    <col min="13328" max="13328" width="0" style="2" hidden="1" customWidth="1"/>
    <col min="13329" max="13329" width="9.6640625" style="2" customWidth="1"/>
    <col min="13330" max="13568" width="9.109375" style="2"/>
    <col min="13569" max="13569" width="48.6640625" style="2" customWidth="1"/>
    <col min="13570" max="13570" width="34.109375" style="2" customWidth="1"/>
    <col min="13571" max="13571" width="4.5546875" style="2" customWidth="1"/>
    <col min="13572" max="13572" width="19.5546875" style="2" customWidth="1"/>
    <col min="13573" max="13575" width="10.5546875" style="2" customWidth="1"/>
    <col min="13576" max="13576" width="12.21875" style="2" customWidth="1"/>
    <col min="13577" max="13579" width="10.5546875" style="2" customWidth="1"/>
    <col min="13580" max="13580" width="12.21875" style="2" customWidth="1"/>
    <col min="13581" max="13581" width="10.77734375" style="2" customWidth="1"/>
    <col min="13582" max="13582" width="12.21875" style="2" customWidth="1"/>
    <col min="13583" max="13583" width="10.77734375" style="2" customWidth="1"/>
    <col min="13584" max="13584" width="0" style="2" hidden="1" customWidth="1"/>
    <col min="13585" max="13585" width="9.6640625" style="2" customWidth="1"/>
    <col min="13586" max="13824" width="9.109375" style="2"/>
    <col min="13825" max="13825" width="48.6640625" style="2" customWidth="1"/>
    <col min="13826" max="13826" width="34.109375" style="2" customWidth="1"/>
    <col min="13827" max="13827" width="4.5546875" style="2" customWidth="1"/>
    <col min="13828" max="13828" width="19.5546875" style="2" customWidth="1"/>
    <col min="13829" max="13831" width="10.5546875" style="2" customWidth="1"/>
    <col min="13832" max="13832" width="12.21875" style="2" customWidth="1"/>
    <col min="13833" max="13835" width="10.5546875" style="2" customWidth="1"/>
    <col min="13836" max="13836" width="12.21875" style="2" customWidth="1"/>
    <col min="13837" max="13837" width="10.77734375" style="2" customWidth="1"/>
    <col min="13838" max="13838" width="12.21875" style="2" customWidth="1"/>
    <col min="13839" max="13839" width="10.77734375" style="2" customWidth="1"/>
    <col min="13840" max="13840" width="0" style="2" hidden="1" customWidth="1"/>
    <col min="13841" max="13841" width="9.6640625" style="2" customWidth="1"/>
    <col min="13842" max="14080" width="9.109375" style="2"/>
    <col min="14081" max="14081" width="48.6640625" style="2" customWidth="1"/>
    <col min="14082" max="14082" width="34.109375" style="2" customWidth="1"/>
    <col min="14083" max="14083" width="4.5546875" style="2" customWidth="1"/>
    <col min="14084" max="14084" width="19.5546875" style="2" customWidth="1"/>
    <col min="14085" max="14087" width="10.5546875" style="2" customWidth="1"/>
    <col min="14088" max="14088" width="12.21875" style="2" customWidth="1"/>
    <col min="14089" max="14091" width="10.5546875" style="2" customWidth="1"/>
    <col min="14092" max="14092" width="12.21875" style="2" customWidth="1"/>
    <col min="14093" max="14093" width="10.77734375" style="2" customWidth="1"/>
    <col min="14094" max="14094" width="12.21875" style="2" customWidth="1"/>
    <col min="14095" max="14095" width="10.77734375" style="2" customWidth="1"/>
    <col min="14096" max="14096" width="0" style="2" hidden="1" customWidth="1"/>
    <col min="14097" max="14097" width="9.6640625" style="2" customWidth="1"/>
    <col min="14098" max="14336" width="9.109375" style="2"/>
    <col min="14337" max="14337" width="48.6640625" style="2" customWidth="1"/>
    <col min="14338" max="14338" width="34.109375" style="2" customWidth="1"/>
    <col min="14339" max="14339" width="4.5546875" style="2" customWidth="1"/>
    <col min="14340" max="14340" width="19.5546875" style="2" customWidth="1"/>
    <col min="14341" max="14343" width="10.5546875" style="2" customWidth="1"/>
    <col min="14344" max="14344" width="12.21875" style="2" customWidth="1"/>
    <col min="14345" max="14347" width="10.5546875" style="2" customWidth="1"/>
    <col min="14348" max="14348" width="12.21875" style="2" customWidth="1"/>
    <col min="14349" max="14349" width="10.77734375" style="2" customWidth="1"/>
    <col min="14350" max="14350" width="12.21875" style="2" customWidth="1"/>
    <col min="14351" max="14351" width="10.77734375" style="2" customWidth="1"/>
    <col min="14352" max="14352" width="0" style="2" hidden="1" customWidth="1"/>
    <col min="14353" max="14353" width="9.6640625" style="2" customWidth="1"/>
    <col min="14354" max="14592" width="9.109375" style="2"/>
    <col min="14593" max="14593" width="48.6640625" style="2" customWidth="1"/>
    <col min="14594" max="14594" width="34.109375" style="2" customWidth="1"/>
    <col min="14595" max="14595" width="4.5546875" style="2" customWidth="1"/>
    <col min="14596" max="14596" width="19.5546875" style="2" customWidth="1"/>
    <col min="14597" max="14599" width="10.5546875" style="2" customWidth="1"/>
    <col min="14600" max="14600" width="12.21875" style="2" customWidth="1"/>
    <col min="14601" max="14603" width="10.5546875" style="2" customWidth="1"/>
    <col min="14604" max="14604" width="12.21875" style="2" customWidth="1"/>
    <col min="14605" max="14605" width="10.77734375" style="2" customWidth="1"/>
    <col min="14606" max="14606" width="12.21875" style="2" customWidth="1"/>
    <col min="14607" max="14607" width="10.77734375" style="2" customWidth="1"/>
    <col min="14608" max="14608" width="0" style="2" hidden="1" customWidth="1"/>
    <col min="14609" max="14609" width="9.6640625" style="2" customWidth="1"/>
    <col min="14610" max="14848" width="9.109375" style="2"/>
    <col min="14849" max="14849" width="48.6640625" style="2" customWidth="1"/>
    <col min="14850" max="14850" width="34.109375" style="2" customWidth="1"/>
    <col min="14851" max="14851" width="4.5546875" style="2" customWidth="1"/>
    <col min="14852" max="14852" width="19.5546875" style="2" customWidth="1"/>
    <col min="14853" max="14855" width="10.5546875" style="2" customWidth="1"/>
    <col min="14856" max="14856" width="12.21875" style="2" customWidth="1"/>
    <col min="14857" max="14859" width="10.5546875" style="2" customWidth="1"/>
    <col min="14860" max="14860" width="12.21875" style="2" customWidth="1"/>
    <col min="14861" max="14861" width="10.77734375" style="2" customWidth="1"/>
    <col min="14862" max="14862" width="12.21875" style="2" customWidth="1"/>
    <col min="14863" max="14863" width="10.77734375" style="2" customWidth="1"/>
    <col min="14864" max="14864" width="0" style="2" hidden="1" customWidth="1"/>
    <col min="14865" max="14865" width="9.6640625" style="2" customWidth="1"/>
    <col min="14866" max="15104" width="9.109375" style="2"/>
    <col min="15105" max="15105" width="48.6640625" style="2" customWidth="1"/>
    <col min="15106" max="15106" width="34.109375" style="2" customWidth="1"/>
    <col min="15107" max="15107" width="4.5546875" style="2" customWidth="1"/>
    <col min="15108" max="15108" width="19.5546875" style="2" customWidth="1"/>
    <col min="15109" max="15111" width="10.5546875" style="2" customWidth="1"/>
    <col min="15112" max="15112" width="12.21875" style="2" customWidth="1"/>
    <col min="15113" max="15115" width="10.5546875" style="2" customWidth="1"/>
    <col min="15116" max="15116" width="12.21875" style="2" customWidth="1"/>
    <col min="15117" max="15117" width="10.77734375" style="2" customWidth="1"/>
    <col min="15118" max="15118" width="12.21875" style="2" customWidth="1"/>
    <col min="15119" max="15119" width="10.77734375" style="2" customWidth="1"/>
    <col min="15120" max="15120" width="0" style="2" hidden="1" customWidth="1"/>
    <col min="15121" max="15121" width="9.6640625" style="2" customWidth="1"/>
    <col min="15122" max="15360" width="9.109375" style="2"/>
    <col min="15361" max="15361" width="48.6640625" style="2" customWidth="1"/>
    <col min="15362" max="15362" width="34.109375" style="2" customWidth="1"/>
    <col min="15363" max="15363" width="4.5546875" style="2" customWidth="1"/>
    <col min="15364" max="15364" width="19.5546875" style="2" customWidth="1"/>
    <col min="15365" max="15367" width="10.5546875" style="2" customWidth="1"/>
    <col min="15368" max="15368" width="12.21875" style="2" customWidth="1"/>
    <col min="15369" max="15371" width="10.5546875" style="2" customWidth="1"/>
    <col min="15372" max="15372" width="12.21875" style="2" customWidth="1"/>
    <col min="15373" max="15373" width="10.77734375" style="2" customWidth="1"/>
    <col min="15374" max="15374" width="12.21875" style="2" customWidth="1"/>
    <col min="15375" max="15375" width="10.77734375" style="2" customWidth="1"/>
    <col min="15376" max="15376" width="0" style="2" hidden="1" customWidth="1"/>
    <col min="15377" max="15377" width="9.6640625" style="2" customWidth="1"/>
    <col min="15378" max="15616" width="9.109375" style="2"/>
    <col min="15617" max="15617" width="48.6640625" style="2" customWidth="1"/>
    <col min="15618" max="15618" width="34.109375" style="2" customWidth="1"/>
    <col min="15619" max="15619" width="4.5546875" style="2" customWidth="1"/>
    <col min="15620" max="15620" width="19.5546875" style="2" customWidth="1"/>
    <col min="15621" max="15623" width="10.5546875" style="2" customWidth="1"/>
    <col min="15624" max="15624" width="12.21875" style="2" customWidth="1"/>
    <col min="15625" max="15627" width="10.5546875" style="2" customWidth="1"/>
    <col min="15628" max="15628" width="12.21875" style="2" customWidth="1"/>
    <col min="15629" max="15629" width="10.77734375" style="2" customWidth="1"/>
    <col min="15630" max="15630" width="12.21875" style="2" customWidth="1"/>
    <col min="15631" max="15631" width="10.77734375" style="2" customWidth="1"/>
    <col min="15632" max="15632" width="0" style="2" hidden="1" customWidth="1"/>
    <col min="15633" max="15633" width="9.6640625" style="2" customWidth="1"/>
    <col min="15634" max="15872" width="9.109375" style="2"/>
    <col min="15873" max="15873" width="48.6640625" style="2" customWidth="1"/>
    <col min="15874" max="15874" width="34.109375" style="2" customWidth="1"/>
    <col min="15875" max="15875" width="4.5546875" style="2" customWidth="1"/>
    <col min="15876" max="15876" width="19.5546875" style="2" customWidth="1"/>
    <col min="15877" max="15879" width="10.5546875" style="2" customWidth="1"/>
    <col min="15880" max="15880" width="12.21875" style="2" customWidth="1"/>
    <col min="15881" max="15883" width="10.5546875" style="2" customWidth="1"/>
    <col min="15884" max="15884" width="12.21875" style="2" customWidth="1"/>
    <col min="15885" max="15885" width="10.77734375" style="2" customWidth="1"/>
    <col min="15886" max="15886" width="12.21875" style="2" customWidth="1"/>
    <col min="15887" max="15887" width="10.77734375" style="2" customWidth="1"/>
    <col min="15888" max="15888" width="0" style="2" hidden="1" customWidth="1"/>
    <col min="15889" max="15889" width="9.6640625" style="2" customWidth="1"/>
    <col min="15890" max="16128" width="9.109375" style="2"/>
    <col min="16129" max="16129" width="48.6640625" style="2" customWidth="1"/>
    <col min="16130" max="16130" width="34.109375" style="2" customWidth="1"/>
    <col min="16131" max="16131" width="4.5546875" style="2" customWidth="1"/>
    <col min="16132" max="16132" width="19.5546875" style="2" customWidth="1"/>
    <col min="16133" max="16135" width="10.5546875" style="2" customWidth="1"/>
    <col min="16136" max="16136" width="12.21875" style="2" customWidth="1"/>
    <col min="16137" max="16139" width="10.5546875" style="2" customWidth="1"/>
    <col min="16140" max="16140" width="12.21875" style="2" customWidth="1"/>
    <col min="16141" max="16141" width="10.77734375" style="2" customWidth="1"/>
    <col min="16142" max="16142" width="12.21875" style="2" customWidth="1"/>
    <col min="16143" max="16143" width="10.77734375" style="2" customWidth="1"/>
    <col min="16144" max="16144" width="0" style="2" hidden="1" customWidth="1"/>
    <col min="16145" max="16145" width="9.6640625" style="2" customWidth="1"/>
    <col min="16146" max="16384" width="9.109375" style="2"/>
  </cols>
  <sheetData>
    <row r="1" spans="1:17" ht="15.6" x14ac:dyDescent="0.3">
      <c r="A1" s="1" t="s">
        <v>0</v>
      </c>
      <c r="E1" s="3"/>
      <c r="H1" s="3"/>
    </row>
    <row r="2" spans="1:17" ht="15.6" x14ac:dyDescent="0.3">
      <c r="A2" s="1" t="s">
        <v>1</v>
      </c>
    </row>
    <row r="3" spans="1:17" ht="15.6" x14ac:dyDescent="0.3">
      <c r="A3" s="1" t="s">
        <v>2</v>
      </c>
    </row>
    <row r="5" spans="1:17" ht="14.4" customHeight="1" x14ac:dyDescent="0.3">
      <c r="A5" s="180" t="s">
        <v>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1:17" ht="15" customHeight="1" thickBot="1" x14ac:dyDescent="0.35">
      <c r="A6" s="180" t="s">
        <v>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1:17" ht="25.2" customHeight="1" thickBot="1" x14ac:dyDescent="0.35">
      <c r="A7" s="5"/>
      <c r="B7" s="5"/>
      <c r="C7" s="5"/>
      <c r="D7" s="5"/>
      <c r="E7" s="181" t="s">
        <v>5</v>
      </c>
      <c r="F7" s="182"/>
      <c r="G7" s="182"/>
      <c r="H7" s="183"/>
      <c r="I7" s="181" t="s">
        <v>6</v>
      </c>
      <c r="J7" s="182"/>
      <c r="K7" s="182"/>
      <c r="L7" s="183"/>
      <c r="M7" s="6" t="s">
        <v>7</v>
      </c>
      <c r="N7" s="7">
        <v>4.6631</v>
      </c>
      <c r="O7" s="8" t="s">
        <v>8</v>
      </c>
    </row>
    <row r="8" spans="1:17" ht="46.2" customHeight="1" thickBot="1" x14ac:dyDescent="0.35">
      <c r="A8" s="9" t="s">
        <v>9</v>
      </c>
      <c r="B8" s="10" t="s">
        <v>10</v>
      </c>
      <c r="C8" s="10" t="s">
        <v>11</v>
      </c>
      <c r="D8" s="11" t="s">
        <v>12</v>
      </c>
      <c r="E8" s="9" t="s">
        <v>13</v>
      </c>
      <c r="F8" s="10" t="s">
        <v>14</v>
      </c>
      <c r="G8" s="10" t="s">
        <v>15</v>
      </c>
      <c r="H8" s="11" t="s">
        <v>16</v>
      </c>
      <c r="I8" s="9" t="s">
        <v>17</v>
      </c>
      <c r="J8" s="10" t="s">
        <v>14</v>
      </c>
      <c r="K8" s="10" t="s">
        <v>15</v>
      </c>
      <c r="L8" s="11" t="s">
        <v>16</v>
      </c>
      <c r="M8" s="9" t="s">
        <v>18</v>
      </c>
      <c r="N8" s="10" t="s">
        <v>19</v>
      </c>
      <c r="O8" s="11" t="s">
        <v>20</v>
      </c>
    </row>
    <row r="9" spans="1:17" s="14" customFormat="1" ht="28.8" customHeight="1" x14ac:dyDescent="0.3">
      <c r="A9" s="184" t="s">
        <v>21</v>
      </c>
      <c r="B9" s="12" t="s">
        <v>22</v>
      </c>
      <c r="C9" s="13">
        <v>1</v>
      </c>
      <c r="D9" s="196" t="s">
        <v>23</v>
      </c>
      <c r="E9" s="197">
        <v>4</v>
      </c>
      <c r="F9" s="198">
        <f>'[1]1,1,A'!T21</f>
        <v>71.944713870000001</v>
      </c>
      <c r="G9" s="198">
        <f>'[1]1,1,A'!P21</f>
        <v>70.654048689999996</v>
      </c>
      <c r="H9" s="199">
        <f>'[1]1,1,A'!U21</f>
        <v>36.313106640000001</v>
      </c>
      <c r="I9" s="197">
        <v>1</v>
      </c>
      <c r="J9" s="200">
        <f>'[1]1,1,A'!T35</f>
        <v>23.915006760000001</v>
      </c>
      <c r="K9" s="200">
        <f>'[1]1,1,A'!P35</f>
        <v>23.44900917</v>
      </c>
      <c r="L9" s="201">
        <f>'[1]1,1,A'!U35</f>
        <v>11.93124532</v>
      </c>
      <c r="M9" s="197">
        <f t="shared" ref="M9:M24" si="0">E9-I9</f>
        <v>3</v>
      </c>
      <c r="N9" s="198">
        <f>24522600.21/1000000</f>
        <v>24.52260021</v>
      </c>
      <c r="O9" s="202">
        <f>(H9-L9)/N9</f>
        <v>0.99426084963279671</v>
      </c>
    </row>
    <row r="10" spans="1:17" s="21" customFormat="1" ht="27" customHeight="1" thickBot="1" x14ac:dyDescent="0.35">
      <c r="A10" s="185"/>
      <c r="B10" s="15" t="s">
        <v>24</v>
      </c>
      <c r="C10" s="15">
        <v>1</v>
      </c>
      <c r="D10" s="16" t="s">
        <v>25</v>
      </c>
      <c r="E10" s="17">
        <v>18</v>
      </c>
      <c r="F10" s="18">
        <f>'[1]1,1,C'!T34</f>
        <v>20.925510000000003</v>
      </c>
      <c r="G10" s="18">
        <f>'[1]1,1,C'!P34</f>
        <v>16.74685289</v>
      </c>
      <c r="H10" s="19">
        <f>'[1]1,1,C'!U34</f>
        <v>15.025217870000001</v>
      </c>
      <c r="I10" s="17">
        <v>11</v>
      </c>
      <c r="J10" s="18">
        <f>'[1]1,1,C'!T49</f>
        <v>13.32435909</v>
      </c>
      <c r="K10" s="18">
        <f>'[1]1,1,C'!P49</f>
        <v>10.40950876</v>
      </c>
      <c r="L10" s="19">
        <f>'[1]1,1,C'!U49</f>
        <v>9.3685578100000022</v>
      </c>
      <c r="M10" s="17">
        <f t="shared" si="0"/>
        <v>7</v>
      </c>
      <c r="N10" s="18">
        <f>36673644.78/1000000</f>
        <v>36.673644780000004</v>
      </c>
      <c r="O10" s="20">
        <f>(H10-L10)/N10</f>
        <v>0.15424319273236953</v>
      </c>
      <c r="Q10" s="22"/>
    </row>
    <row r="11" spans="1:17" s="31" customFormat="1" ht="27" customHeight="1" x14ac:dyDescent="0.3">
      <c r="A11" s="186" t="s">
        <v>26</v>
      </c>
      <c r="B11" s="23" t="s">
        <v>27</v>
      </c>
      <c r="C11" s="23">
        <v>1</v>
      </c>
      <c r="D11" s="24" t="s">
        <v>28</v>
      </c>
      <c r="E11" s="25">
        <v>583</v>
      </c>
      <c r="F11" s="26">
        <f>'[1]2.1A'!T587</f>
        <v>582.8484593842993</v>
      </c>
      <c r="G11" s="26">
        <f>'[1]2.1A'!P587</f>
        <v>482.31433804</v>
      </c>
      <c r="H11" s="27">
        <f>'[1]2.1A'!U587</f>
        <v>388.17677573600048</v>
      </c>
      <c r="I11" s="25">
        <v>236</v>
      </c>
      <c r="J11" s="28">
        <f>'[1]2.1A'!T828</f>
        <v>228.54857026400012</v>
      </c>
      <c r="K11" s="28">
        <f>'[1]2.1A'!P828</f>
        <v>186.43850773000003</v>
      </c>
      <c r="L11" s="29">
        <f>'[1]2.1A'!U828</f>
        <v>151.29670988999999</v>
      </c>
      <c r="M11" s="25">
        <f t="shared" si="0"/>
        <v>347</v>
      </c>
      <c r="N11" s="28">
        <f>33.55*N7</f>
        <v>156.44700499999999</v>
      </c>
      <c r="O11" s="30">
        <f>(H11-L11)/N11</f>
        <v>1.5141233662223224</v>
      </c>
      <c r="P11" s="31" t="s">
        <v>29</v>
      </c>
      <c r="Q11" s="32"/>
    </row>
    <row r="12" spans="1:17" s="31" customFormat="1" ht="27" customHeight="1" thickBot="1" x14ac:dyDescent="0.35">
      <c r="A12" s="186"/>
      <c r="B12" s="33" t="s">
        <v>30</v>
      </c>
      <c r="C12" s="33">
        <v>1</v>
      </c>
      <c r="D12" s="34" t="s">
        <v>31</v>
      </c>
      <c r="E12" s="35">
        <v>19</v>
      </c>
      <c r="F12" s="36">
        <f>'[1]2.1B'!T41</f>
        <v>474.12628136000001</v>
      </c>
      <c r="G12" s="36">
        <f>'[1]2.1B'!P41</f>
        <v>402.11193618000004</v>
      </c>
      <c r="H12" s="37">
        <f>'[1]2.1B'!U41</f>
        <v>265.26394811999995</v>
      </c>
      <c r="I12" s="35">
        <v>10</v>
      </c>
      <c r="J12" s="38">
        <f>'[1]2.1B'!T59</f>
        <v>292.58446343000003</v>
      </c>
      <c r="K12" s="38">
        <f>'[1]2.1B'!P59</f>
        <v>250.30168405000001</v>
      </c>
      <c r="L12" s="39">
        <f>'[1]2.1B'!U59</f>
        <v>171.67656470999998</v>
      </c>
      <c r="M12" s="35">
        <f t="shared" si="0"/>
        <v>9</v>
      </c>
      <c r="N12" s="38">
        <f>16.86*N7</f>
        <v>78.619866000000002</v>
      </c>
      <c r="O12" s="40">
        <f t="shared" ref="O12:O41" si="1">(H12-L12)/N12</f>
        <v>1.1903783123975302</v>
      </c>
      <c r="P12" s="31" t="s">
        <v>32</v>
      </c>
      <c r="Q12" s="32"/>
    </row>
    <row r="13" spans="1:17" s="31" customFormat="1" ht="27" customHeight="1" thickBot="1" x14ac:dyDescent="0.35">
      <c r="A13" s="187"/>
      <c r="B13" s="41" t="s">
        <v>33</v>
      </c>
      <c r="C13" s="41">
        <v>1</v>
      </c>
      <c r="D13" s="42" t="s">
        <v>34</v>
      </c>
      <c r="E13" s="43">
        <v>278</v>
      </c>
      <c r="F13" s="44">
        <f>'[1]2.2'!T288</f>
        <v>1514.2103946900006</v>
      </c>
      <c r="G13" s="44">
        <f>'[1]2.2'!P288</f>
        <v>1256.9096297000001</v>
      </c>
      <c r="H13" s="45">
        <f>'[1]2.2'!U288</f>
        <v>823.92190312000048</v>
      </c>
      <c r="I13" s="43">
        <v>65</v>
      </c>
      <c r="J13" s="46">
        <f>'[1]2.2'!T357</f>
        <v>396.42410839039462</v>
      </c>
      <c r="K13" s="46">
        <f>'[1]2.2'!P357</f>
        <v>324.03492506000003</v>
      </c>
      <c r="L13" s="47">
        <f>'[1]2.2'!U357</f>
        <v>205.0067444519031</v>
      </c>
      <c r="M13" s="43">
        <f t="shared" si="0"/>
        <v>213</v>
      </c>
      <c r="N13" s="46">
        <f>24.78*N7</f>
        <v>115.551618</v>
      </c>
      <c r="O13" s="48">
        <f t="shared" si="1"/>
        <v>5.3561790771990516</v>
      </c>
      <c r="Q13" s="32"/>
    </row>
    <row r="14" spans="1:17" ht="27" customHeight="1" x14ac:dyDescent="0.35">
      <c r="A14" s="168" t="s">
        <v>35</v>
      </c>
      <c r="B14" s="49" t="s">
        <v>36</v>
      </c>
      <c r="C14" s="49">
        <v>1</v>
      </c>
      <c r="D14" s="50" t="s">
        <v>37</v>
      </c>
      <c r="E14" s="51">
        <v>50</v>
      </c>
      <c r="F14" s="52">
        <f>'[1]3.1.A-APEL1'!S56</f>
        <v>231.61515927251068</v>
      </c>
      <c r="G14" s="52">
        <f>'[1]3.1.A-APEL1'!O56</f>
        <v>218.34976684858259</v>
      </c>
      <c r="H14" s="53">
        <f>'[1]3.1.A-APEL1'!T56</f>
        <v>131.00986010714959</v>
      </c>
      <c r="I14" s="51">
        <v>32</v>
      </c>
      <c r="J14" s="52">
        <f>'[1]3.1.A-APEL1'!S95</f>
        <v>147.85619966260171</v>
      </c>
      <c r="K14" s="52">
        <f>'[1]3.1.A-APEL1'!O95</f>
        <v>139.97513906129865</v>
      </c>
      <c r="L14" s="53">
        <f>'[1]3.1.A-APEL1'!T95</f>
        <v>83.98508343077917</v>
      </c>
      <c r="M14" s="54">
        <f t="shared" si="0"/>
        <v>18</v>
      </c>
      <c r="N14" s="171">
        <f>52.2*N7</f>
        <v>243.41382000000002</v>
      </c>
      <c r="O14" s="55">
        <f>(H14-L14)/N14</f>
        <v>0.19318860644958621</v>
      </c>
      <c r="P14" s="56"/>
    </row>
    <row r="15" spans="1:17" ht="27" customHeight="1" x14ac:dyDescent="0.35">
      <c r="A15" s="169"/>
      <c r="B15" s="57" t="s">
        <v>36</v>
      </c>
      <c r="C15" s="57">
        <v>2</v>
      </c>
      <c r="D15" s="58" t="s">
        <v>38</v>
      </c>
      <c r="E15" s="59">
        <v>49</v>
      </c>
      <c r="F15" s="60">
        <f>'[1]3.1.A-Apel 2'!T60</f>
        <v>205.52270622</v>
      </c>
      <c r="G15" s="60">
        <f>'[1]3.1.A-Apel 2'!P60</f>
        <v>194.46695429000002</v>
      </c>
      <c r="H15" s="61">
        <f>'[1]3.1.A-Apel 2'!U60</f>
        <v>116.16071776999998</v>
      </c>
      <c r="I15" s="59">
        <v>0</v>
      </c>
      <c r="J15" s="60">
        <f>'[1]3.1.A-Apel 2'!T73</f>
        <v>0</v>
      </c>
      <c r="K15" s="60">
        <f>'[1]3.1.A-Apel 2'!P73</f>
        <v>0</v>
      </c>
      <c r="L15" s="61">
        <f>'[1]3.1.A-Apel 2'!U73</f>
        <v>0</v>
      </c>
      <c r="M15" s="62">
        <f t="shared" si="0"/>
        <v>49</v>
      </c>
      <c r="N15" s="172"/>
      <c r="O15" s="63">
        <f>(H15-L15)/N14</f>
        <v>0.47721496573201955</v>
      </c>
      <c r="P15" s="56"/>
    </row>
    <row r="16" spans="1:17" ht="27" customHeight="1" x14ac:dyDescent="0.35">
      <c r="A16" s="169"/>
      <c r="B16" s="57" t="s">
        <v>39</v>
      </c>
      <c r="C16" s="57">
        <v>1</v>
      </c>
      <c r="D16" s="58" t="s">
        <v>40</v>
      </c>
      <c r="E16" s="59">
        <v>94</v>
      </c>
      <c r="F16" s="60">
        <f>'[1]3.1.B'!T101</f>
        <v>772.38839251000024</v>
      </c>
      <c r="G16" s="60">
        <f>'[1]3.1.B'!P101</f>
        <v>671.70299355999964</v>
      </c>
      <c r="H16" s="61">
        <f>'[1]3.1.B'!U101</f>
        <v>642.46925288999967</v>
      </c>
      <c r="I16" s="59">
        <v>38</v>
      </c>
      <c r="J16" s="60">
        <f>'[1]3.1.B'!T145</f>
        <v>271.66381947000002</v>
      </c>
      <c r="K16" s="60">
        <f>'[1]3.1.B'!P145</f>
        <v>233.41257469000007</v>
      </c>
      <c r="L16" s="61">
        <f>'[1]3.1.B'!U145</f>
        <v>222.09619823</v>
      </c>
      <c r="M16" s="62">
        <f t="shared" si="0"/>
        <v>56</v>
      </c>
      <c r="N16" s="60">
        <f>52.02*N7</f>
        <v>242.57446200000001</v>
      </c>
      <c r="O16" s="63">
        <f t="shared" si="1"/>
        <v>1.7329650087402837</v>
      </c>
      <c r="P16" s="56"/>
    </row>
    <row r="17" spans="1:17" ht="27" customHeight="1" x14ac:dyDescent="0.35">
      <c r="A17" s="169"/>
      <c r="B17" s="57" t="s">
        <v>41</v>
      </c>
      <c r="C17" s="57">
        <v>1</v>
      </c>
      <c r="D17" s="58" t="s">
        <v>42</v>
      </c>
      <c r="E17" s="59">
        <v>21</v>
      </c>
      <c r="F17" s="60">
        <f>'[1]3,1,C'!T31</f>
        <v>261.93541798000007</v>
      </c>
      <c r="G17" s="60">
        <f>'[1]3,1,C'!P31</f>
        <v>259.67391100999998</v>
      </c>
      <c r="H17" s="61">
        <f>'[1]3,1,C'!U31</f>
        <v>254.41855226999994</v>
      </c>
      <c r="I17" s="59">
        <v>1</v>
      </c>
      <c r="J17" s="60">
        <f>'[1]3,1,C'!T38</f>
        <v>18.24615412</v>
      </c>
      <c r="K17" s="60">
        <f>'[1]3,1,C'!P38</f>
        <v>17.568624120000003</v>
      </c>
      <c r="L17" s="61">
        <f>'[1]3,1,C'!U38</f>
        <v>17.21725163</v>
      </c>
      <c r="M17" s="62">
        <f t="shared" si="0"/>
        <v>20</v>
      </c>
      <c r="N17" s="60">
        <f>57521054/1000000</f>
        <v>57.521053999999999</v>
      </c>
      <c r="O17" s="63">
        <f t="shared" si="1"/>
        <v>4.1237300804675785</v>
      </c>
      <c r="P17" s="56"/>
    </row>
    <row r="18" spans="1:17" ht="27" customHeight="1" x14ac:dyDescent="0.35">
      <c r="A18" s="169"/>
      <c r="B18" s="57" t="s">
        <v>43</v>
      </c>
      <c r="C18" s="57">
        <v>1</v>
      </c>
      <c r="D18" s="58" t="s">
        <v>44</v>
      </c>
      <c r="E18" s="59">
        <v>20</v>
      </c>
      <c r="F18" s="60">
        <f>'[1]3.2 Apel1'!T31</f>
        <v>576.04022829999997</v>
      </c>
      <c r="G18" s="60">
        <f>'[1]3.2 Apel1'!P31</f>
        <v>574.52891668999996</v>
      </c>
      <c r="H18" s="61">
        <f>'[1]3.2 Apel1'!U31</f>
        <v>563.03832038999985</v>
      </c>
      <c r="I18" s="59">
        <v>0</v>
      </c>
      <c r="J18" s="60">
        <v>0</v>
      </c>
      <c r="K18" s="60">
        <v>0</v>
      </c>
      <c r="L18" s="61">
        <v>0</v>
      </c>
      <c r="M18" s="62">
        <f t="shared" si="0"/>
        <v>20</v>
      </c>
      <c r="N18" s="60">
        <f>208255046/1000000</f>
        <v>208.25504599999999</v>
      </c>
      <c r="O18" s="63">
        <f>(H18-L18)/N18</f>
        <v>2.7035998944774664</v>
      </c>
      <c r="P18" s="56"/>
    </row>
    <row r="19" spans="1:17" ht="27" customHeight="1" thickBot="1" x14ac:dyDescent="0.4">
      <c r="A19" s="170"/>
      <c r="B19" s="64" t="s">
        <v>45</v>
      </c>
      <c r="C19" s="64">
        <v>1</v>
      </c>
      <c r="D19" s="65" t="s">
        <v>46</v>
      </c>
      <c r="E19" s="66">
        <v>10</v>
      </c>
      <c r="F19" s="67">
        <f>'[1]3,2,nefinalizate'!T21</f>
        <v>241.38814154000002</v>
      </c>
      <c r="G19" s="67">
        <f>'[1]3,2,nefinalizate'!P21</f>
        <v>227.47428467</v>
      </c>
      <c r="H19" s="68">
        <f>'[1]3,2,nefinalizate'!U21</f>
        <v>222.92479876999997</v>
      </c>
      <c r="I19" s="66">
        <v>2</v>
      </c>
      <c r="J19" s="67">
        <f>'[1]3,2,nefinalizate'!T37</f>
        <v>50.553999370000007</v>
      </c>
      <c r="K19" s="67">
        <f>'[1]3,2,nefinalizate'!P37</f>
        <v>41.467157680000007</v>
      </c>
      <c r="L19" s="68">
        <f>'[1]3,2,nefinalizate'!U37</f>
        <v>40.637814489999997</v>
      </c>
      <c r="M19" s="69">
        <f t="shared" si="0"/>
        <v>8</v>
      </c>
      <c r="N19" s="67">
        <f>263806228.354/1000000</f>
        <v>263.80622835399998</v>
      </c>
      <c r="O19" s="70">
        <f>(H19-L19)/N19</f>
        <v>0.69098817498497478</v>
      </c>
      <c r="P19" s="56"/>
    </row>
    <row r="20" spans="1:17" ht="27" customHeight="1" x14ac:dyDescent="0.35">
      <c r="A20" s="173" t="s">
        <v>47</v>
      </c>
      <c r="B20" s="71" t="s">
        <v>48</v>
      </c>
      <c r="C20" s="72">
        <v>1</v>
      </c>
      <c r="D20" s="73" t="s">
        <v>49</v>
      </c>
      <c r="E20" s="74">
        <v>27</v>
      </c>
      <c r="F20" s="75">
        <f>'[1]4.1'!T36</f>
        <v>1586.7072734499995</v>
      </c>
      <c r="G20" s="75">
        <f>'[1]4.1'!P36</f>
        <v>1579.7506062900004</v>
      </c>
      <c r="H20" s="76">
        <f>'[1]4.1'!U36</f>
        <v>1548.1555941099998</v>
      </c>
      <c r="I20" s="74">
        <v>7</v>
      </c>
      <c r="J20" s="75">
        <f>'[1]4.1'!T53</f>
        <v>547.18743251000001</v>
      </c>
      <c r="K20" s="75">
        <f>'[1]4.1'!P53</f>
        <v>547.18743251000001</v>
      </c>
      <c r="L20" s="76">
        <f>'[1]4.1'!U53</f>
        <v>536.24368388000005</v>
      </c>
      <c r="M20" s="74">
        <f t="shared" si="0"/>
        <v>20</v>
      </c>
      <c r="N20" s="75">
        <f>680167536/1000000</f>
        <v>680.16753600000004</v>
      </c>
      <c r="O20" s="77">
        <f t="shared" si="1"/>
        <v>1.4877392064034054</v>
      </c>
      <c r="P20" s="56"/>
    </row>
    <row r="21" spans="1:17" s="31" customFormat="1" ht="27" customHeight="1" x14ac:dyDescent="0.35">
      <c r="A21" s="173"/>
      <c r="B21" s="71" t="s">
        <v>50</v>
      </c>
      <c r="C21" s="72">
        <v>1</v>
      </c>
      <c r="D21" s="73" t="s">
        <v>51</v>
      </c>
      <c r="E21" s="74">
        <v>13</v>
      </c>
      <c r="F21" s="75">
        <f>'[1]4,1PN'!T20</f>
        <v>871.31974881000008</v>
      </c>
      <c r="G21" s="75">
        <f>'[1]4,1PN'!P20</f>
        <v>827.32985398000005</v>
      </c>
      <c r="H21" s="76">
        <f>'[1]4,1PN'!U20</f>
        <v>810.7832566699999</v>
      </c>
      <c r="I21" s="74">
        <v>0</v>
      </c>
      <c r="J21" s="75">
        <v>0</v>
      </c>
      <c r="K21" s="75">
        <v>0</v>
      </c>
      <c r="L21" s="76">
        <v>0</v>
      </c>
      <c r="M21" s="74">
        <f t="shared" si="0"/>
        <v>13</v>
      </c>
      <c r="N21" s="75">
        <f>340094801/1000000</f>
        <v>340.09480100000002</v>
      </c>
      <c r="O21" s="77">
        <f t="shared" si="1"/>
        <v>2.3839919172125184</v>
      </c>
      <c r="P21" s="78"/>
      <c r="Q21" s="32"/>
    </row>
    <row r="22" spans="1:17" ht="27" customHeight="1" x14ac:dyDescent="0.35">
      <c r="A22" s="173"/>
      <c r="B22" s="71" t="s">
        <v>52</v>
      </c>
      <c r="C22" s="72">
        <v>1</v>
      </c>
      <c r="D22" s="73" t="s">
        <v>53</v>
      </c>
      <c r="E22" s="74">
        <v>11</v>
      </c>
      <c r="F22" s="75">
        <f>'[1]4,2'!T34</f>
        <v>121.35659821999998</v>
      </c>
      <c r="G22" s="75">
        <f>'[1]4,2'!P34</f>
        <v>121.00995303999997</v>
      </c>
      <c r="H22" s="76">
        <f>'[1]4,2'!U34</f>
        <v>118.58972380999998</v>
      </c>
      <c r="I22" s="74">
        <v>1</v>
      </c>
      <c r="J22" s="75">
        <f>'[1]4,2'!T49</f>
        <v>26.668363230000001</v>
      </c>
      <c r="K22" s="75">
        <f>'[1]4,2'!P49</f>
        <v>26.668363230000001</v>
      </c>
      <c r="L22" s="76">
        <f>'[1]4,2'!U49</f>
        <v>26.134995969999999</v>
      </c>
      <c r="M22" s="74">
        <f t="shared" si="0"/>
        <v>10</v>
      </c>
      <c r="N22" s="75">
        <f>75569088/1000000</f>
        <v>75.569087999999994</v>
      </c>
      <c r="O22" s="77">
        <f t="shared" si="1"/>
        <v>1.223446389084383</v>
      </c>
      <c r="P22" s="56"/>
    </row>
    <row r="23" spans="1:17" ht="27" customHeight="1" x14ac:dyDescent="0.35">
      <c r="A23" s="174"/>
      <c r="B23" s="57" t="s">
        <v>54</v>
      </c>
      <c r="C23" s="57">
        <v>1</v>
      </c>
      <c r="D23" s="58" t="s">
        <v>49</v>
      </c>
      <c r="E23" s="59">
        <v>5</v>
      </c>
      <c r="F23" s="60">
        <f>'[1]4.3'!T17</f>
        <v>27.132316079999999</v>
      </c>
      <c r="G23" s="60">
        <f>'[1]4.3'!P17</f>
        <v>26.982360180000001</v>
      </c>
      <c r="H23" s="61">
        <f>'[1]4.3'!U17</f>
        <v>26.442722700000004</v>
      </c>
      <c r="I23" s="59">
        <v>0</v>
      </c>
      <c r="J23" s="60">
        <v>0</v>
      </c>
      <c r="K23" s="60">
        <v>0</v>
      </c>
      <c r="L23" s="61">
        <v>0</v>
      </c>
      <c r="M23" s="59">
        <f t="shared" si="0"/>
        <v>5</v>
      </c>
      <c r="N23" s="60">
        <f>35543088/1000000</f>
        <v>35.543087999999997</v>
      </c>
      <c r="O23" s="63">
        <f t="shared" si="1"/>
        <v>0.74396244636931963</v>
      </c>
      <c r="P23" s="56"/>
    </row>
    <row r="24" spans="1:17" ht="27" customHeight="1" x14ac:dyDescent="0.3">
      <c r="A24" s="174"/>
      <c r="B24" s="57" t="s">
        <v>55</v>
      </c>
      <c r="C24" s="57">
        <v>1</v>
      </c>
      <c r="D24" s="58" t="s">
        <v>49</v>
      </c>
      <c r="E24" s="59">
        <v>13</v>
      </c>
      <c r="F24" s="60">
        <f>'[1]4.4 - Apel1'!T20</f>
        <v>67.637038070000003</v>
      </c>
      <c r="G24" s="60">
        <f>'[1]4.4 - Apel1'!P20</f>
        <v>53.273842509999994</v>
      </c>
      <c r="H24" s="61">
        <f>'[1]4.4 - Apel1'!U20</f>
        <v>52.208365619999988</v>
      </c>
      <c r="I24" s="59">
        <v>1</v>
      </c>
      <c r="J24" s="60">
        <f>'[1]4.4 - Apel1'!T28</f>
        <v>3.1850359700000004</v>
      </c>
      <c r="K24" s="60">
        <f>'[1]4.4 - Apel1'!P28</f>
        <v>2.1361956000000002</v>
      </c>
      <c r="L24" s="61">
        <f>'[1]4.4 - Apel1'!U28</f>
        <v>2.0934716899999999</v>
      </c>
      <c r="M24" s="59">
        <f t="shared" si="0"/>
        <v>12</v>
      </c>
      <c r="N24" s="60">
        <f>(7586471*N7)/1000000</f>
        <v>35.376472920100007</v>
      </c>
      <c r="O24" s="63">
        <f>(H24-L24)/N24</f>
        <v>1.4166164626752824</v>
      </c>
      <c r="P24" s="2" t="s">
        <v>56</v>
      </c>
      <c r="Q24" s="79"/>
    </row>
    <row r="25" spans="1:17" ht="27" customHeight="1" thickBot="1" x14ac:dyDescent="0.35">
      <c r="A25" s="175"/>
      <c r="B25" s="64" t="s">
        <v>57</v>
      </c>
      <c r="C25" s="64">
        <v>1</v>
      </c>
      <c r="D25" s="65" t="s">
        <v>49</v>
      </c>
      <c r="E25" s="66">
        <v>6</v>
      </c>
      <c r="F25" s="67">
        <f>'[1]4.5'!T15</f>
        <v>78.964920190000015</v>
      </c>
      <c r="G25" s="67">
        <f>'[1]4.5'!P15</f>
        <v>71.092967939999994</v>
      </c>
      <c r="H25" s="68">
        <f>'[1]4.5'!U15</f>
        <v>69.671000700000008</v>
      </c>
      <c r="I25" s="66">
        <v>1</v>
      </c>
      <c r="J25" s="67">
        <f>'[1]4.5'!T24</f>
        <v>25.64044664</v>
      </c>
      <c r="K25" s="67">
        <f>'[1]4.5'!P24</f>
        <v>18.844113220000001</v>
      </c>
      <c r="L25" s="68">
        <f>'[1]4.5'!U24</f>
        <v>18.467231469999998</v>
      </c>
      <c r="M25" s="66">
        <v>0</v>
      </c>
      <c r="N25" s="67">
        <f>(3169459*N7)/1000000</f>
        <v>14.7795042629</v>
      </c>
      <c r="O25" s="70">
        <f t="shared" si="1"/>
        <v>3.4645119565027227</v>
      </c>
      <c r="Q25" s="80"/>
    </row>
    <row r="26" spans="1:17" ht="27" customHeight="1" thickBot="1" x14ac:dyDescent="0.35">
      <c r="A26" s="176" t="s">
        <v>58</v>
      </c>
      <c r="B26" s="23" t="s">
        <v>59</v>
      </c>
      <c r="C26" s="23">
        <v>1</v>
      </c>
      <c r="D26" s="81" t="s">
        <v>60</v>
      </c>
      <c r="E26" s="25">
        <v>52</v>
      </c>
      <c r="F26" s="28">
        <f>'[1]5.1'!S59</f>
        <v>650.49572057155524</v>
      </c>
      <c r="G26" s="28">
        <f>'[1]5.1'!O59</f>
        <v>621.29659939475516</v>
      </c>
      <c r="H26" s="29">
        <f>'[1]5.1'!T59</f>
        <v>608.73574956967229</v>
      </c>
      <c r="I26" s="25">
        <v>24</v>
      </c>
      <c r="J26" s="28">
        <f>'[1]5.1'!S86</f>
        <v>311.10012185999994</v>
      </c>
      <c r="K26" s="28">
        <f>'[1]5.1'!O86</f>
        <v>296.62675193000001</v>
      </c>
      <c r="L26" s="29">
        <f>'[1]5.1'!T86</f>
        <v>290.56041881139731</v>
      </c>
      <c r="M26" s="25">
        <f t="shared" ref="M26:M46" si="2">E26-I26</f>
        <v>28</v>
      </c>
      <c r="N26" s="28">
        <f>35.07*N7</f>
        <v>163.53491700000001</v>
      </c>
      <c r="O26" s="30">
        <f t="shared" si="1"/>
        <v>1.94561098385047</v>
      </c>
      <c r="P26" s="82"/>
    </row>
    <row r="27" spans="1:17" ht="27" customHeight="1" thickBot="1" x14ac:dyDescent="0.35">
      <c r="A27" s="176"/>
      <c r="B27" s="23" t="s">
        <v>61</v>
      </c>
      <c r="C27" s="23">
        <v>1</v>
      </c>
      <c r="D27" s="81" t="s">
        <v>62</v>
      </c>
      <c r="E27" s="25">
        <v>6</v>
      </c>
      <c r="F27" s="28">
        <f>'[1]5,1,PN'!T10</f>
        <v>65.507499479999993</v>
      </c>
      <c r="G27" s="28">
        <f>'[1]5,1,PN'!P10</f>
        <v>60.534585710000002</v>
      </c>
      <c r="H27" s="29">
        <f>'[1]5,1,PN'!U10</f>
        <v>59.457823249999997</v>
      </c>
      <c r="I27" s="25">
        <v>1</v>
      </c>
      <c r="J27" s="28">
        <f>'[1]5,1,PN'!T18</f>
        <v>6.1927203499999992</v>
      </c>
      <c r="K27" s="28">
        <f>'[1]5,1,PN'!P18</f>
        <v>6.1927203499999992</v>
      </c>
      <c r="L27" s="29">
        <f>'[1]5,1,PN'!U18</f>
        <v>6.0688659400000002</v>
      </c>
      <c r="M27" s="25">
        <f t="shared" si="2"/>
        <v>5</v>
      </c>
      <c r="N27" s="83">
        <f>17.535*N7</f>
        <v>81.767458500000004</v>
      </c>
      <c r="O27" s="30">
        <f t="shared" si="1"/>
        <v>0.65293648952046113</v>
      </c>
      <c r="P27" s="82"/>
    </row>
    <row r="28" spans="1:17" ht="27" customHeight="1" thickBot="1" x14ac:dyDescent="0.35">
      <c r="A28" s="176"/>
      <c r="B28" s="84" t="s">
        <v>63</v>
      </c>
      <c r="C28" s="84">
        <v>1</v>
      </c>
      <c r="D28" s="85" t="s">
        <v>60</v>
      </c>
      <c r="E28" s="86">
        <v>9</v>
      </c>
      <c r="F28" s="87">
        <f>'[1]5.2 Apel1'!S17</f>
        <v>81.4410552573909</v>
      </c>
      <c r="G28" s="87">
        <f>'[1]5.2 Apel1'!O17</f>
        <v>79.889073797390907</v>
      </c>
      <c r="H28" s="88">
        <f>'[1]5.2 Apel1'!T17</f>
        <v>78.291290312843088</v>
      </c>
      <c r="I28" s="86">
        <v>6</v>
      </c>
      <c r="J28" s="87">
        <f>'[1]5.2 Apel1'!S26</f>
        <v>66.349970018190902</v>
      </c>
      <c r="K28" s="87">
        <f>'[1]5.2 Apel1'!O26</f>
        <v>64.951575638190903</v>
      </c>
      <c r="L28" s="88">
        <f>'[1]5.2 Apel1'!T26</f>
        <v>63.652543124427091</v>
      </c>
      <c r="M28" s="86">
        <f t="shared" si="2"/>
        <v>3</v>
      </c>
      <c r="N28" s="178">
        <f>12.89*N7</f>
        <v>60.107359000000002</v>
      </c>
      <c r="O28" s="89">
        <f t="shared" si="1"/>
        <v>0.24354334364309696</v>
      </c>
    </row>
    <row r="29" spans="1:17" ht="27" customHeight="1" thickBot="1" x14ac:dyDescent="0.35">
      <c r="A29" s="177"/>
      <c r="B29" s="41" t="s">
        <v>63</v>
      </c>
      <c r="C29" s="41">
        <v>2</v>
      </c>
      <c r="D29" s="90" t="s">
        <v>64</v>
      </c>
      <c r="E29" s="91">
        <v>10</v>
      </c>
      <c r="F29" s="46">
        <f>'[1]5.2 Apel 2'!T17</f>
        <v>97.005883879999999</v>
      </c>
      <c r="G29" s="46">
        <f>'[1]5.2 Apel 2'!P17</f>
        <v>96.361485219999963</v>
      </c>
      <c r="H29" s="47">
        <f>'[1]5.2 Apel 2'!U17</f>
        <v>94.434522970000017</v>
      </c>
      <c r="I29" s="91">
        <v>3</v>
      </c>
      <c r="J29" s="46">
        <f>'[1]5.2 Apel 2'!T28</f>
        <v>24.446768179999999</v>
      </c>
      <c r="K29" s="46">
        <f>'[1]5.2 Apel 2'!P28</f>
        <v>24.418115910000001</v>
      </c>
      <c r="L29" s="47">
        <f>'[1]5.2 Apel 2'!U28</f>
        <v>23.929753590000001</v>
      </c>
      <c r="M29" s="91">
        <f t="shared" si="2"/>
        <v>7</v>
      </c>
      <c r="N29" s="158"/>
      <c r="O29" s="48">
        <f>(H29-L29)/N28</f>
        <v>1.1729806558295135</v>
      </c>
    </row>
    <row r="30" spans="1:17" ht="27" customHeight="1" x14ac:dyDescent="0.3">
      <c r="A30" s="179" t="s">
        <v>65</v>
      </c>
      <c r="B30" s="49" t="s">
        <v>66</v>
      </c>
      <c r="C30" s="49">
        <v>1</v>
      </c>
      <c r="D30" s="50" t="s">
        <v>37</v>
      </c>
      <c r="E30" s="92">
        <v>8</v>
      </c>
      <c r="F30" s="52">
        <f>'[1]6.1 Apel1'!S17</f>
        <v>946.86972129000003</v>
      </c>
      <c r="G30" s="52">
        <f>'[1]6.1 Apel1'!O17</f>
        <v>913.6312769000001</v>
      </c>
      <c r="H30" s="53">
        <f>'[1]6.1 Apel1'!T17</f>
        <v>895.3586513616001</v>
      </c>
      <c r="I30" s="92">
        <v>4</v>
      </c>
      <c r="J30" s="52">
        <f>'[1]6.1 Apel1'!S25</f>
        <v>462.60535539999995</v>
      </c>
      <c r="K30" s="52">
        <f>'[1]6.1 Apel1'!O25</f>
        <v>450.34796198999999</v>
      </c>
      <c r="L30" s="53">
        <f>'[1]6.1 Apel1'!T25</f>
        <v>441.3410027516</v>
      </c>
      <c r="M30" s="92">
        <f t="shared" si="2"/>
        <v>4</v>
      </c>
      <c r="N30" s="171">
        <f>113.89*N7</f>
        <v>531.08045900000002</v>
      </c>
      <c r="O30" s="55">
        <f>(H30-L30)/N30</f>
        <v>0.85489428374919751</v>
      </c>
    </row>
    <row r="31" spans="1:17" ht="27" customHeight="1" x14ac:dyDescent="0.3">
      <c r="A31" s="174"/>
      <c r="B31" s="57" t="s">
        <v>67</v>
      </c>
      <c r="C31" s="57">
        <v>2</v>
      </c>
      <c r="D31" s="58" t="s">
        <v>68</v>
      </c>
      <c r="E31" s="93">
        <v>10</v>
      </c>
      <c r="F31" s="60">
        <f>'[1]6.1 apel2'!T17</f>
        <v>947.42607925000004</v>
      </c>
      <c r="G31" s="60">
        <f>'[1]6.1 apel2'!P17</f>
        <v>940.52058666000005</v>
      </c>
      <c r="H31" s="61">
        <f>'[1]6.1 apel2'!U17</f>
        <v>921.71017504999998</v>
      </c>
      <c r="I31" s="93">
        <v>1</v>
      </c>
      <c r="J31" s="60">
        <f>'[1]6.1 apel2'!T22</f>
        <v>57.533336720000001</v>
      </c>
      <c r="K31" s="60">
        <f>'[1]6.1 apel2'!P22</f>
        <v>57.533336720000001</v>
      </c>
      <c r="L31" s="61">
        <f>'[1]6.1 apel2'!U22</f>
        <v>56.382669979999996</v>
      </c>
      <c r="M31" s="93">
        <f t="shared" si="2"/>
        <v>9</v>
      </c>
      <c r="N31" s="172"/>
      <c r="O31" s="63">
        <f>(H31-L31)/N30</f>
        <v>1.6293717654371462</v>
      </c>
    </row>
    <row r="32" spans="1:17" ht="27" customHeight="1" thickBot="1" x14ac:dyDescent="0.35">
      <c r="A32" s="175"/>
      <c r="B32" s="64" t="s">
        <v>69</v>
      </c>
      <c r="C32" s="64">
        <v>1</v>
      </c>
      <c r="D32" s="65" t="s">
        <v>70</v>
      </c>
      <c r="E32" s="94">
        <v>18</v>
      </c>
      <c r="F32" s="67">
        <f>'[1]6.1.PN'!T31</f>
        <v>1030.88871642</v>
      </c>
      <c r="G32" s="67">
        <f>'[1]6.1.PN'!P31</f>
        <v>1007.1854344000001</v>
      </c>
      <c r="H32" s="68">
        <f>'[1]6.1.PN'!U31</f>
        <v>987.04169404999993</v>
      </c>
      <c r="I32" s="94">
        <v>0</v>
      </c>
      <c r="J32" s="67">
        <v>0</v>
      </c>
      <c r="K32" s="67">
        <v>0</v>
      </c>
      <c r="L32" s="68">
        <v>0</v>
      </c>
      <c r="M32" s="94">
        <f t="shared" si="2"/>
        <v>18</v>
      </c>
      <c r="N32" s="95">
        <f>162.443*N7</f>
        <v>757.48795330000007</v>
      </c>
      <c r="O32" s="70">
        <f t="shared" si="1"/>
        <v>1.3030460613267152</v>
      </c>
    </row>
    <row r="33" spans="1:17" ht="27" customHeight="1" thickBot="1" x14ac:dyDescent="0.35">
      <c r="A33" s="156" t="s">
        <v>71</v>
      </c>
      <c r="B33" s="23" t="s">
        <v>72</v>
      </c>
      <c r="C33" s="23">
        <v>1</v>
      </c>
      <c r="D33" s="81" t="s">
        <v>73</v>
      </c>
      <c r="E33" s="96">
        <v>6</v>
      </c>
      <c r="F33" s="28">
        <f>'[1]7.1-Apel1'!S18</f>
        <v>90.774689900000013</v>
      </c>
      <c r="G33" s="28">
        <f>'[1]7.1-Apel1'!O18</f>
        <v>90.114903299999995</v>
      </c>
      <c r="H33" s="29">
        <f>'[1]7.1-Apel1'!T18</f>
        <v>88.159036504159999</v>
      </c>
      <c r="I33" s="96">
        <v>5</v>
      </c>
      <c r="J33" s="28">
        <f>'[1]7.1-Apel1'!S28</f>
        <v>76.233964960000009</v>
      </c>
      <c r="K33" s="28">
        <f>'[1]7.1-Apel1'!O28</f>
        <v>76.177438960000003</v>
      </c>
      <c r="L33" s="29">
        <f>'[1]7.1-Apel1'!T28</f>
        <v>74.500321450960001</v>
      </c>
      <c r="M33" s="96">
        <f t="shared" si="2"/>
        <v>1</v>
      </c>
      <c r="N33" s="158">
        <f>13.95*N7</f>
        <v>65.050245000000004</v>
      </c>
      <c r="O33" s="30">
        <f>(H33-L33)/N33</f>
        <v>0.2099717695636657</v>
      </c>
    </row>
    <row r="34" spans="1:17" ht="27" customHeight="1" thickBot="1" x14ac:dyDescent="0.35">
      <c r="A34" s="157"/>
      <c r="B34" s="97" t="s">
        <v>72</v>
      </c>
      <c r="C34" s="97">
        <v>2</v>
      </c>
      <c r="D34" s="98" t="s">
        <v>74</v>
      </c>
      <c r="E34" s="99">
        <v>7</v>
      </c>
      <c r="F34" s="100">
        <f>'[1]7.1 APEL2'!T13</f>
        <v>113.51536178000001</v>
      </c>
      <c r="G34" s="100">
        <f>'[1]7.1 APEL2'!P13</f>
        <v>113.45883578</v>
      </c>
      <c r="H34" s="101">
        <f>'[1]7.1 APEL2'!U13</f>
        <v>111.18944832</v>
      </c>
      <c r="I34" s="99">
        <v>1</v>
      </c>
      <c r="J34" s="100">
        <f>'[1]7.1 APEL2'!T22</f>
        <v>6.8906362000000003</v>
      </c>
      <c r="K34" s="100">
        <f>'[1]7.1 APEL2'!P22</f>
        <v>6.8906362000000003</v>
      </c>
      <c r="L34" s="101">
        <f>'[1]7.1 APEL2'!U22</f>
        <v>6.7528234700000001</v>
      </c>
      <c r="M34" s="99">
        <f t="shared" si="2"/>
        <v>6</v>
      </c>
      <c r="N34" s="159"/>
      <c r="O34" s="102">
        <f>(H34-L34)/N33</f>
        <v>1.6054762722261844</v>
      </c>
    </row>
    <row r="35" spans="1:17" ht="27" customHeight="1" x14ac:dyDescent="0.3">
      <c r="A35" s="160" t="s">
        <v>75</v>
      </c>
      <c r="B35" s="49" t="s">
        <v>76</v>
      </c>
      <c r="C35" s="103">
        <v>1</v>
      </c>
      <c r="D35" s="104" t="s">
        <v>77</v>
      </c>
      <c r="E35" s="92">
        <v>13</v>
      </c>
      <c r="F35" s="52">
        <f>'[1]8.3.A'!T20</f>
        <v>34.904795720000003</v>
      </c>
      <c r="G35" s="52">
        <f>'[1]8.3.A'!P20</f>
        <v>33.677153940000004</v>
      </c>
      <c r="H35" s="53">
        <f>'[1]8.3.A'!U20</f>
        <v>32.992925990000003</v>
      </c>
      <c r="I35" s="92">
        <v>2</v>
      </c>
      <c r="J35" s="52">
        <f>'[1]8.3.A'!T38</f>
        <v>4.9186733299999998</v>
      </c>
      <c r="K35" s="52">
        <f>'[1]8.3.A'!P38</f>
        <v>4.8380413099999995</v>
      </c>
      <c r="L35" s="53">
        <f>'[1]8.3.A'!U38</f>
        <v>4.7412804800000004</v>
      </c>
      <c r="M35" s="105">
        <f t="shared" si="2"/>
        <v>11</v>
      </c>
      <c r="N35" s="52">
        <f>3.84*N7</f>
        <v>17.906303999999999</v>
      </c>
      <c r="O35" s="106">
        <f>(H35-L35)/N35</f>
        <v>1.5777485688838973</v>
      </c>
    </row>
    <row r="36" spans="1:17" ht="27" customHeight="1" x14ac:dyDescent="0.3">
      <c r="A36" s="161"/>
      <c r="B36" s="57" t="s">
        <v>78</v>
      </c>
      <c r="C36" s="107">
        <v>1</v>
      </c>
      <c r="D36" s="108" t="s">
        <v>79</v>
      </c>
      <c r="E36" s="93">
        <v>4</v>
      </c>
      <c r="F36" s="60">
        <f>'[1]8.2.B'!T17</f>
        <v>38.353795920000003</v>
      </c>
      <c r="G36" s="60">
        <f>'[1]8.2.B'!P17</f>
        <v>27.236984310000004</v>
      </c>
      <c r="H36" s="61">
        <f>'[1]8.2.B'!U17</f>
        <v>26.692244640000002</v>
      </c>
      <c r="I36" s="93">
        <v>0</v>
      </c>
      <c r="J36" s="60">
        <v>0</v>
      </c>
      <c r="K36" s="60">
        <v>0</v>
      </c>
      <c r="L36" s="61">
        <v>0</v>
      </c>
      <c r="M36" s="109">
        <f t="shared" si="2"/>
        <v>4</v>
      </c>
      <c r="N36" s="110">
        <f>(61740000*N7)/1000000</f>
        <v>287.89979399999999</v>
      </c>
      <c r="O36" s="111">
        <f t="shared" si="1"/>
        <v>9.2713663560315032E-2</v>
      </c>
      <c r="P36" s="2" t="s">
        <v>80</v>
      </c>
    </row>
    <row r="37" spans="1:17" s="31" customFormat="1" ht="27" customHeight="1" x14ac:dyDescent="0.3">
      <c r="A37" s="161"/>
      <c r="B37" s="57" t="s">
        <v>81</v>
      </c>
      <c r="C37" s="57">
        <v>1</v>
      </c>
      <c r="D37" s="112" t="s">
        <v>82</v>
      </c>
      <c r="E37" s="93">
        <v>7</v>
      </c>
      <c r="F37" s="60">
        <f>'[1]8,1A-PN'!T25</f>
        <v>131.69383825999998</v>
      </c>
      <c r="G37" s="60">
        <f>'[1]8,1A-PN'!P25</f>
        <v>131.69383825999998</v>
      </c>
      <c r="H37" s="61">
        <f>'[1]8,1A-PN'!U25</f>
        <v>116.88072793000001</v>
      </c>
      <c r="I37" s="93">
        <v>0</v>
      </c>
      <c r="J37" s="60">
        <v>0</v>
      </c>
      <c r="K37" s="60">
        <v>0</v>
      </c>
      <c r="L37" s="61">
        <v>0</v>
      </c>
      <c r="M37" s="93">
        <f t="shared" si="2"/>
        <v>7</v>
      </c>
      <c r="N37" s="110">
        <f>(119701290*N7)/1000000</f>
        <v>558.17908539900009</v>
      </c>
      <c r="O37" s="63">
        <f t="shared" si="1"/>
        <v>0.20939646609376414</v>
      </c>
      <c r="Q37" s="32"/>
    </row>
    <row r="38" spans="1:17" ht="27" customHeight="1" x14ac:dyDescent="0.3">
      <c r="A38" s="161"/>
      <c r="B38" s="107" t="s">
        <v>83</v>
      </c>
      <c r="C38" s="107">
        <v>1</v>
      </c>
      <c r="D38" s="58" t="s">
        <v>84</v>
      </c>
      <c r="E38" s="93">
        <v>25</v>
      </c>
      <c r="F38" s="60">
        <f>'[1]8,18,1A-ambulatorii'!T33</f>
        <v>308.30468157000001</v>
      </c>
      <c r="G38" s="60">
        <f>'[1]8,18,1A-ambulatorii'!P33</f>
        <v>246.75562798000001</v>
      </c>
      <c r="H38" s="61">
        <f>'[1]8,18,1A-ambulatorii'!U33</f>
        <v>240.74682195</v>
      </c>
      <c r="I38" s="93">
        <v>0</v>
      </c>
      <c r="J38" s="60">
        <v>0</v>
      </c>
      <c r="K38" s="60">
        <v>0</v>
      </c>
      <c r="L38" s="61">
        <v>0</v>
      </c>
      <c r="M38" s="109">
        <f t="shared" si="2"/>
        <v>25</v>
      </c>
      <c r="N38" s="60">
        <f>(23534183*N7)/1000000</f>
        <v>109.7422487473</v>
      </c>
      <c r="O38" s="111">
        <f t="shared" si="1"/>
        <v>2.1937478473250542</v>
      </c>
    </row>
    <row r="39" spans="1:17" s="31" customFormat="1" ht="27" customHeight="1" thickBot="1" x14ac:dyDescent="0.35">
      <c r="A39" s="161"/>
      <c r="B39" s="31" t="s">
        <v>85</v>
      </c>
      <c r="C39" s="72">
        <v>1</v>
      </c>
      <c r="D39" s="73" t="s">
        <v>82</v>
      </c>
      <c r="E39" s="113">
        <v>6</v>
      </c>
      <c r="F39" s="114">
        <f>'[1]8,2B-PN'!T17</f>
        <v>145.27986401000001</v>
      </c>
      <c r="G39" s="114">
        <f>'[1]8,2B-PN'!P17</f>
        <v>145.27986401000001</v>
      </c>
      <c r="H39" s="115">
        <f>'[1]8,2B-PN'!U17</f>
        <v>132.58519537999999</v>
      </c>
      <c r="I39" s="113">
        <v>0</v>
      </c>
      <c r="J39" s="114">
        <v>0</v>
      </c>
      <c r="K39" s="114">
        <v>0</v>
      </c>
      <c r="L39" s="115">
        <v>0</v>
      </c>
      <c r="M39" s="113">
        <f t="shared" si="2"/>
        <v>6</v>
      </c>
      <c r="N39" s="116">
        <f>(45000000*N7)/1000000</f>
        <v>209.83949999999999</v>
      </c>
      <c r="O39" s="117">
        <f t="shared" si="1"/>
        <v>0.63184098027301816</v>
      </c>
      <c r="Q39" s="32"/>
    </row>
    <row r="40" spans="1:17" ht="27" hidden="1" customHeight="1" x14ac:dyDescent="0.35">
      <c r="A40" s="161"/>
      <c r="B40" s="57" t="s">
        <v>86</v>
      </c>
      <c r="C40" s="107">
        <v>1</v>
      </c>
      <c r="D40" s="118" t="s">
        <v>87</v>
      </c>
      <c r="E40" s="119">
        <v>0</v>
      </c>
      <c r="F40" s="75">
        <v>0</v>
      </c>
      <c r="G40" s="75">
        <v>0</v>
      </c>
      <c r="H40" s="76">
        <v>0</v>
      </c>
      <c r="I40" s="119">
        <v>0</v>
      </c>
      <c r="J40" s="75">
        <v>0</v>
      </c>
      <c r="K40" s="75">
        <v>0</v>
      </c>
      <c r="L40" s="76">
        <v>0</v>
      </c>
      <c r="M40" s="120">
        <f t="shared" si="2"/>
        <v>0</v>
      </c>
      <c r="N40" s="75"/>
      <c r="O40" s="121" t="e">
        <f>(H40-L40)/N40</f>
        <v>#DIV/0!</v>
      </c>
    </row>
    <row r="41" spans="1:17" ht="27" hidden="1" customHeight="1" x14ac:dyDescent="0.35">
      <c r="A41" s="162"/>
      <c r="B41" s="64" t="s">
        <v>88</v>
      </c>
      <c r="C41" s="122">
        <v>1</v>
      </c>
      <c r="D41" s="123" t="s">
        <v>89</v>
      </c>
      <c r="E41" s="94">
        <v>0</v>
      </c>
      <c r="F41" s="67">
        <v>0</v>
      </c>
      <c r="G41" s="67">
        <v>0</v>
      </c>
      <c r="H41" s="68">
        <v>0</v>
      </c>
      <c r="I41" s="94">
        <v>0</v>
      </c>
      <c r="J41" s="67">
        <v>0</v>
      </c>
      <c r="K41" s="67">
        <v>0</v>
      </c>
      <c r="L41" s="68">
        <v>0</v>
      </c>
      <c r="M41" s="124">
        <f t="shared" si="2"/>
        <v>0</v>
      </c>
      <c r="N41" s="67">
        <f>73.41*4.5744</f>
        <v>335.80670399999997</v>
      </c>
      <c r="O41" s="125">
        <f t="shared" si="1"/>
        <v>0</v>
      </c>
      <c r="P41" s="2" t="s">
        <v>90</v>
      </c>
    </row>
    <row r="42" spans="1:17" ht="27" customHeight="1" thickBot="1" x14ac:dyDescent="0.35">
      <c r="A42" s="163" t="s">
        <v>91</v>
      </c>
      <c r="B42" s="126" t="s">
        <v>92</v>
      </c>
      <c r="C42" s="127">
        <v>1</v>
      </c>
      <c r="D42" s="128" t="s">
        <v>93</v>
      </c>
      <c r="E42" s="129">
        <v>8</v>
      </c>
      <c r="F42" s="130">
        <f>'[1]10.1 OS10.3-Univ'!T14</f>
        <v>187.63200297000003</v>
      </c>
      <c r="G42" s="130">
        <f>'[1]10.1 OS10.3-Univ'!P14</f>
        <v>187.63200297000003</v>
      </c>
      <c r="H42" s="131">
        <f>'[1]10.1 OS10.3-Univ'!U14</f>
        <v>184.09985120000002</v>
      </c>
      <c r="I42" s="129">
        <v>0</v>
      </c>
      <c r="J42" s="130">
        <v>0</v>
      </c>
      <c r="K42" s="130">
        <v>0</v>
      </c>
      <c r="L42" s="131">
        <v>0</v>
      </c>
      <c r="M42" s="132">
        <f t="shared" si="2"/>
        <v>8</v>
      </c>
      <c r="N42" s="130">
        <f>10.24*N7</f>
        <v>47.750143999999999</v>
      </c>
      <c r="O42" s="133">
        <f>(H42-L42)/N42</f>
        <v>3.855482638963351</v>
      </c>
      <c r="P42" s="2" t="s">
        <v>94</v>
      </c>
    </row>
    <row r="43" spans="1:17" ht="27" customHeight="1" thickBot="1" x14ac:dyDescent="0.35">
      <c r="A43" s="164"/>
      <c r="B43" s="134" t="s">
        <v>95</v>
      </c>
      <c r="C43" s="135">
        <v>1</v>
      </c>
      <c r="D43" s="81" t="s">
        <v>96</v>
      </c>
      <c r="E43" s="96">
        <v>38</v>
      </c>
      <c r="F43" s="28">
        <f>'[1]10.1.A gradinite'!T47</f>
        <v>125.86165009</v>
      </c>
      <c r="G43" s="28">
        <f>'[1]10.1.A gradinite'!P47</f>
        <v>120.65030013000001</v>
      </c>
      <c r="H43" s="29">
        <f>'[1]10.1.A gradinite'!U47</f>
        <v>116.18162444999996</v>
      </c>
      <c r="I43" s="96">
        <v>3</v>
      </c>
      <c r="J43" s="28">
        <f>'[1]10.1.A gradinite'!T54</f>
        <v>11.748718779999999</v>
      </c>
      <c r="K43" s="28">
        <f>'[1]10.1.A gradinite'!P54</f>
        <v>11.748718779999999</v>
      </c>
      <c r="L43" s="29">
        <f>'[1]10.1.A gradinite'!U54</f>
        <v>11.513137449999999</v>
      </c>
      <c r="M43" s="96">
        <f t="shared" si="2"/>
        <v>35</v>
      </c>
      <c r="N43" s="28">
        <f>(12245568.19*N7)/1000000</f>
        <v>57.102309026788994</v>
      </c>
      <c r="O43" s="30">
        <f>(H43-L43)/N43</f>
        <v>1.8329992041284311</v>
      </c>
      <c r="P43" s="2" t="s">
        <v>97</v>
      </c>
    </row>
    <row r="44" spans="1:17" ht="27" customHeight="1" thickBot="1" x14ac:dyDescent="0.35">
      <c r="A44" s="164"/>
      <c r="B44" s="134" t="s">
        <v>98</v>
      </c>
      <c r="C44" s="135">
        <v>1</v>
      </c>
      <c r="D44" s="81" t="s">
        <v>99</v>
      </c>
      <c r="E44" s="96">
        <v>49</v>
      </c>
      <c r="F44" s="28">
        <f>'[1]10.1.B  Apel 1-inv oblig'!T60</f>
        <v>558.37409426000011</v>
      </c>
      <c r="G44" s="28">
        <f>'[1]10.1.B  Apel 1-inv oblig'!P60</f>
        <v>517.95523958000001</v>
      </c>
      <c r="H44" s="29">
        <f>'[1]10.1.B  Apel 1-inv oblig'!U60</f>
        <v>456.93079271000011</v>
      </c>
      <c r="I44" s="96">
        <v>3</v>
      </c>
      <c r="J44" s="28">
        <f>'[1]10.1.B  Apel 1-inv oblig'!T77</f>
        <v>10.308581879999998</v>
      </c>
      <c r="K44" s="28">
        <f>'[1]10.1.B  Apel 1-inv oblig'!P77</f>
        <v>10.308581879999998</v>
      </c>
      <c r="L44" s="29">
        <f>'[1]10.1.B  Apel 1-inv oblig'!U77</f>
        <v>10.102410670000001</v>
      </c>
      <c r="M44" s="96">
        <f t="shared" si="2"/>
        <v>46</v>
      </c>
      <c r="N44" s="28">
        <f>(11485916*N7)/1000000</f>
        <v>53.5599748996</v>
      </c>
      <c r="O44" s="30">
        <f>(H44-L44)/N44</f>
        <v>8.3425801240122901</v>
      </c>
      <c r="P44" s="2" t="s">
        <v>100</v>
      </c>
    </row>
    <row r="45" spans="1:17" ht="27" customHeight="1" thickBot="1" x14ac:dyDescent="0.35">
      <c r="A45" s="165"/>
      <c r="B45" s="41" t="s">
        <v>101</v>
      </c>
      <c r="C45" s="136">
        <v>1</v>
      </c>
      <c r="D45" s="90" t="s">
        <v>102</v>
      </c>
      <c r="E45" s="91">
        <v>12</v>
      </c>
      <c r="F45" s="46">
        <f>'[1]10.2. Apel 1-tehnic'!T20</f>
        <v>105.63964466</v>
      </c>
      <c r="G45" s="46">
        <f>'[1]10.2. Apel 1-tehnic'!P20</f>
        <v>102.33414427</v>
      </c>
      <c r="H45" s="47">
        <f>'[1]10.2. Apel 1-tehnic'!U20</f>
        <v>97.566070790000012</v>
      </c>
      <c r="I45" s="91">
        <v>3</v>
      </c>
      <c r="J45" s="46">
        <f>'[1]10.2. Apel 1-tehnic'!T37</f>
        <v>31.27802346</v>
      </c>
      <c r="K45" s="46">
        <f>'[1]10.2. Apel 1-tehnic'!P37</f>
        <v>31.21852346</v>
      </c>
      <c r="L45" s="47">
        <f>'[1]10.2. Apel 1-tehnic'!U37</f>
        <v>30.594152990000001</v>
      </c>
      <c r="M45" s="91">
        <f t="shared" si="2"/>
        <v>9</v>
      </c>
      <c r="N45" s="46">
        <f>(2741245*N7)/1000000</f>
        <v>12.782699559499999</v>
      </c>
      <c r="O45" s="48">
        <f>(H45-L45)/N45</f>
        <v>5.2392624490831459</v>
      </c>
      <c r="P45" s="2" t="s">
        <v>100</v>
      </c>
    </row>
    <row r="46" spans="1:17" ht="27" customHeight="1" thickBot="1" x14ac:dyDescent="0.35">
      <c r="A46" s="137" t="s">
        <v>103</v>
      </c>
      <c r="B46" s="138" t="s">
        <v>104</v>
      </c>
      <c r="C46" s="139">
        <v>1</v>
      </c>
      <c r="D46" s="140" t="s">
        <v>105</v>
      </c>
      <c r="E46" s="141">
        <v>53</v>
      </c>
      <c r="F46" s="142">
        <f>'[1]13.1'!T69</f>
        <v>931.39626303999967</v>
      </c>
      <c r="G46" s="142">
        <f>'[1]13.1'!P69</f>
        <v>897.08886824999979</v>
      </c>
      <c r="H46" s="143">
        <f>'[1]13.1'!U69</f>
        <v>878.79975200000001</v>
      </c>
      <c r="I46" s="141">
        <v>2</v>
      </c>
      <c r="J46" s="142">
        <f>'[1]13.1'!T87</f>
        <v>58.702192350000004</v>
      </c>
      <c r="K46" s="142">
        <f>'[1]13.1'!P87</f>
        <v>46.568846069999999</v>
      </c>
      <c r="L46" s="143">
        <f>'[1]13.1'!U87</f>
        <v>45.63746914</v>
      </c>
      <c r="M46" s="141">
        <f t="shared" si="2"/>
        <v>51</v>
      </c>
      <c r="N46" s="142">
        <f>100924273.85/1000000</f>
        <v>100.92427384999999</v>
      </c>
      <c r="O46" s="144">
        <f>(H46-L46)/N46</f>
        <v>8.2553210548564184</v>
      </c>
    </row>
    <row r="47" spans="1:17" hidden="1" x14ac:dyDescent="0.3">
      <c r="A47" s="145"/>
      <c r="B47" s="146"/>
      <c r="C47" s="145"/>
      <c r="D47" s="145"/>
      <c r="E47" s="147"/>
      <c r="F47" s="148"/>
      <c r="G47" s="148"/>
      <c r="H47" s="148"/>
      <c r="I47" s="147"/>
      <c r="J47" s="148"/>
      <c r="K47" s="148"/>
      <c r="L47" s="148"/>
      <c r="M47" s="149"/>
      <c r="N47" s="148"/>
      <c r="O47" s="150"/>
    </row>
    <row r="48" spans="1:17" ht="14.4" hidden="1" customHeight="1" x14ac:dyDescent="0.3">
      <c r="A48" s="166" t="s">
        <v>106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1:15" ht="14.4" hidden="1" customHeight="1" x14ac:dyDescent="0.3">
      <c r="A49" s="167" t="s">
        <v>107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</row>
    <row r="50" spans="1:15" ht="14.4" hidden="1" customHeight="1" x14ac:dyDescent="0.3">
      <c r="A50" s="153" t="s">
        <v>108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</row>
    <row r="51" spans="1:15" ht="14.4" hidden="1" customHeight="1" x14ac:dyDescent="0.3">
      <c r="A51" s="154" t="s">
        <v>109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</row>
    <row r="52" spans="1:15" ht="14.4" hidden="1" customHeight="1" x14ac:dyDescent="0.3">
      <c r="A52" s="155" t="s">
        <v>110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</row>
    <row r="53" spans="1:15" hidden="1" x14ac:dyDescent="0.3"/>
    <row r="54" spans="1:15" ht="15" thickBot="1" x14ac:dyDescent="0.35">
      <c r="A54" s="190" t="s">
        <v>112</v>
      </c>
      <c r="B54" s="191"/>
      <c r="C54" s="191"/>
      <c r="D54" s="192"/>
      <c r="E54" s="193">
        <f>SUM(E9:E46)</f>
        <v>1562</v>
      </c>
      <c r="F54" s="194">
        <f t="shared" ref="F54:O54" si="3">SUM(F9:F46)</f>
        <v>14297.428658275761</v>
      </c>
      <c r="G54" s="194">
        <f t="shared" si="3"/>
        <v>13387.67002137073</v>
      </c>
      <c r="H54" s="195">
        <f t="shared" si="3"/>
        <v>12212.427515721425</v>
      </c>
      <c r="I54" s="193">
        <f t="shared" si="3"/>
        <v>464</v>
      </c>
      <c r="J54" s="194">
        <f t="shared" si="3"/>
        <v>3174.1070223951874</v>
      </c>
      <c r="K54" s="194">
        <f t="shared" si="3"/>
        <v>2909.7144840794899</v>
      </c>
      <c r="L54" s="195">
        <f t="shared" si="3"/>
        <v>2561.9324028210672</v>
      </c>
      <c r="M54" s="188"/>
      <c r="N54" s="189"/>
      <c r="O54" s="145"/>
    </row>
    <row r="55" spans="1:15" x14ac:dyDescent="0.3">
      <c r="A55" s="151" t="s">
        <v>111</v>
      </c>
      <c r="B55" s="152"/>
    </row>
  </sheetData>
  <mergeCells count="23">
    <mergeCell ref="A54:D54"/>
    <mergeCell ref="A30:A32"/>
    <mergeCell ref="N30:N31"/>
    <mergeCell ref="A5:O5"/>
    <mergeCell ref="A6:O6"/>
    <mergeCell ref="E7:H7"/>
    <mergeCell ref="I7:L7"/>
    <mergeCell ref="A9:A10"/>
    <mergeCell ref="A11:A13"/>
    <mergeCell ref="A14:A19"/>
    <mergeCell ref="N14:N15"/>
    <mergeCell ref="A20:A25"/>
    <mergeCell ref="A26:A29"/>
    <mergeCell ref="N28:N29"/>
    <mergeCell ref="A50:O50"/>
    <mergeCell ref="A51:O51"/>
    <mergeCell ref="A52:O52"/>
    <mergeCell ref="A33:A34"/>
    <mergeCell ref="N33:N34"/>
    <mergeCell ref="A35:A41"/>
    <mergeCell ref="A42:A45"/>
    <mergeCell ref="A48:O48"/>
    <mergeCell ref="A49:O49"/>
  </mergeCells>
  <pageMargins left="0.23622047244094491" right="0.23622047244094491" top="0.35433070866141736" bottom="0.35433070866141736" header="0.31496062992125984" footer="0.31496062992125984"/>
  <pageSetup scale="4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Iuga</dc:creator>
  <cp:lastModifiedBy>Alina Iuga</cp:lastModifiedBy>
  <cp:lastPrinted>2018-12-11T12:01:08Z</cp:lastPrinted>
  <dcterms:created xsi:type="dcterms:W3CDTF">2018-12-11T10:55:53Z</dcterms:created>
  <dcterms:modified xsi:type="dcterms:W3CDTF">2018-12-11T12:01:56Z</dcterms:modified>
</cp:coreProperties>
</file>