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0610" windowHeight="9360"/>
  </bookViews>
  <sheets>
    <sheet name="extins" sheetId="1" r:id="rId1"/>
    <sheet name="Shee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J45" i="1"/>
  <c r="Q45" i="1" s="1"/>
  <c r="I45" i="1"/>
  <c r="H45" i="1"/>
  <c r="P44" i="1"/>
  <c r="O44" i="1"/>
  <c r="N44" i="1"/>
  <c r="M44" i="1"/>
  <c r="L44" i="1"/>
  <c r="J44" i="1"/>
  <c r="Q44" i="1" s="1"/>
  <c r="I44" i="1"/>
  <c r="H44" i="1"/>
  <c r="P43" i="1"/>
  <c r="O43" i="1"/>
  <c r="N43" i="1"/>
  <c r="M43" i="1"/>
  <c r="L43" i="1"/>
  <c r="J43" i="1"/>
  <c r="Q43" i="1" s="1"/>
  <c r="I43" i="1"/>
  <c r="H43" i="1"/>
  <c r="Q42" i="1"/>
  <c r="P42" i="1"/>
  <c r="O42" i="1"/>
  <c r="J42" i="1"/>
  <c r="I42" i="1"/>
  <c r="H42" i="1"/>
  <c r="P41" i="1"/>
  <c r="O41" i="1"/>
  <c r="J41" i="1"/>
  <c r="Q41" i="1" s="1"/>
  <c r="I41" i="1"/>
  <c r="H41" i="1"/>
  <c r="Q40" i="1"/>
  <c r="P40" i="1"/>
  <c r="O40" i="1"/>
  <c r="Q39" i="1"/>
  <c r="O39" i="1"/>
  <c r="P38" i="1"/>
  <c r="O38" i="1"/>
  <c r="J38" i="1"/>
  <c r="Q38" i="1" s="1"/>
  <c r="I38" i="1"/>
  <c r="H38" i="1"/>
  <c r="P37" i="1"/>
  <c r="Q37" i="1" s="1"/>
  <c r="O37" i="1"/>
  <c r="J37" i="1"/>
  <c r="I37" i="1"/>
  <c r="H37" i="1"/>
  <c r="P36" i="1"/>
  <c r="O36" i="1"/>
  <c r="J36" i="1"/>
  <c r="Q36" i="1" s="1"/>
  <c r="I36" i="1"/>
  <c r="H36" i="1"/>
  <c r="P35" i="1"/>
  <c r="Q35" i="1" s="1"/>
  <c r="O35" i="1"/>
  <c r="J35" i="1"/>
  <c r="I35" i="1"/>
  <c r="H35" i="1"/>
  <c r="P34" i="1"/>
  <c r="O34" i="1"/>
  <c r="N34" i="1"/>
  <c r="Q34" i="1" s="1"/>
  <c r="M34" i="1"/>
  <c r="L34" i="1"/>
  <c r="J34" i="1"/>
  <c r="I34" i="1"/>
  <c r="H34" i="1"/>
  <c r="O33" i="1"/>
  <c r="N33" i="1"/>
  <c r="M33" i="1"/>
  <c r="L33" i="1"/>
  <c r="J33" i="1"/>
  <c r="Q33" i="1" s="1"/>
  <c r="I33" i="1"/>
  <c r="H33" i="1"/>
  <c r="P32" i="1"/>
  <c r="O32" i="1"/>
  <c r="N32" i="1"/>
  <c r="M32" i="1"/>
  <c r="L32" i="1"/>
  <c r="J32" i="1"/>
  <c r="Q32" i="1" s="1"/>
  <c r="I32" i="1"/>
  <c r="H32" i="1"/>
  <c r="P31" i="1"/>
  <c r="Q31" i="1" s="1"/>
  <c r="O31" i="1"/>
  <c r="J31" i="1"/>
  <c r="I31" i="1"/>
  <c r="H31" i="1"/>
  <c r="Q30" i="1"/>
  <c r="O30" i="1"/>
  <c r="N30" i="1"/>
  <c r="M30" i="1"/>
  <c r="L30" i="1"/>
  <c r="J30" i="1"/>
  <c r="I30" i="1"/>
  <c r="H30" i="1"/>
  <c r="P29" i="1"/>
  <c r="O29" i="1"/>
  <c r="N29" i="1"/>
  <c r="Q29" i="1" s="1"/>
  <c r="M29" i="1"/>
  <c r="L29" i="1"/>
  <c r="J29" i="1"/>
  <c r="I29" i="1"/>
  <c r="H29" i="1"/>
  <c r="O28" i="1"/>
  <c r="N28" i="1"/>
  <c r="M28" i="1"/>
  <c r="L28" i="1"/>
  <c r="J28" i="1"/>
  <c r="Q28" i="1" s="1"/>
  <c r="I28" i="1"/>
  <c r="H28" i="1"/>
  <c r="P27" i="1"/>
  <c r="O27" i="1"/>
  <c r="N27" i="1"/>
  <c r="M27" i="1"/>
  <c r="L27" i="1"/>
  <c r="J27" i="1"/>
  <c r="Q27" i="1" s="1"/>
  <c r="I27" i="1"/>
  <c r="H27" i="1"/>
  <c r="P26" i="1"/>
  <c r="Q26" i="1" s="1"/>
  <c r="O26" i="1"/>
  <c r="J26" i="1"/>
  <c r="I26" i="1"/>
  <c r="H26" i="1"/>
  <c r="P25" i="1"/>
  <c r="O25" i="1"/>
  <c r="N25" i="1"/>
  <c r="Q25" i="1" s="1"/>
  <c r="M25" i="1"/>
  <c r="L25" i="1"/>
  <c r="J25" i="1"/>
  <c r="I25" i="1"/>
  <c r="H25" i="1"/>
  <c r="P24" i="1"/>
  <c r="J24" i="1"/>
  <c r="Q24" i="1" s="1"/>
  <c r="I24" i="1"/>
  <c r="H24" i="1"/>
  <c r="P23" i="1"/>
  <c r="Q23" i="1" s="1"/>
  <c r="O23" i="1"/>
  <c r="J23" i="1"/>
  <c r="I23" i="1"/>
  <c r="H23" i="1"/>
  <c r="P22" i="1"/>
  <c r="O22" i="1"/>
  <c r="J22" i="1"/>
  <c r="Q22" i="1" s="1"/>
  <c r="I22" i="1"/>
  <c r="H22" i="1"/>
  <c r="P21" i="1"/>
  <c r="Q21" i="1" s="1"/>
  <c r="O21" i="1"/>
  <c r="J21" i="1"/>
  <c r="I21" i="1"/>
  <c r="H21" i="1"/>
  <c r="P20" i="1"/>
  <c r="O20" i="1"/>
  <c r="J20" i="1"/>
  <c r="Q20" i="1" s="1"/>
  <c r="I20" i="1"/>
  <c r="H20" i="1"/>
  <c r="P19" i="1"/>
  <c r="Q19" i="1" s="1"/>
  <c r="O19" i="1"/>
  <c r="J19" i="1"/>
  <c r="I19" i="1"/>
  <c r="H19" i="1"/>
  <c r="P18" i="1"/>
  <c r="O18" i="1"/>
  <c r="J18" i="1"/>
  <c r="Q18" i="1" s="1"/>
  <c r="I18" i="1"/>
  <c r="H18" i="1"/>
  <c r="P17" i="1"/>
  <c r="O17" i="1"/>
  <c r="N17" i="1"/>
  <c r="M17" i="1"/>
  <c r="L17" i="1"/>
  <c r="J17" i="1"/>
  <c r="Q17" i="1" s="1"/>
  <c r="I17" i="1"/>
  <c r="H17" i="1"/>
  <c r="Q16" i="1"/>
  <c r="P16" i="1"/>
  <c r="O16" i="1"/>
  <c r="N16" i="1"/>
  <c r="M16" i="1"/>
  <c r="L16" i="1"/>
  <c r="J16" i="1"/>
  <c r="I16" i="1"/>
  <c r="H16" i="1"/>
  <c r="Q15" i="1"/>
  <c r="O15" i="1"/>
  <c r="N15" i="1"/>
  <c r="M15" i="1"/>
  <c r="L15" i="1"/>
  <c r="J15" i="1"/>
  <c r="I15" i="1"/>
  <c r="H15" i="1"/>
  <c r="P14" i="1"/>
  <c r="O14" i="1"/>
  <c r="N14" i="1"/>
  <c r="Q14" i="1" s="1"/>
  <c r="M14" i="1"/>
  <c r="L14" i="1"/>
  <c r="J14" i="1"/>
  <c r="I14" i="1"/>
  <c r="H14" i="1"/>
  <c r="P13" i="1"/>
  <c r="O13" i="1"/>
  <c r="N13" i="1"/>
  <c r="M13" i="1"/>
  <c r="L13" i="1"/>
  <c r="J13" i="1"/>
  <c r="Q13" i="1" s="1"/>
  <c r="I13" i="1"/>
  <c r="H13" i="1"/>
  <c r="P12" i="1"/>
  <c r="O12" i="1"/>
  <c r="N12" i="1"/>
  <c r="M12" i="1"/>
  <c r="L12" i="1"/>
  <c r="J12" i="1"/>
  <c r="Q12" i="1" s="1"/>
  <c r="I12" i="1"/>
  <c r="H12" i="1"/>
  <c r="Q11" i="1"/>
  <c r="P11" i="1"/>
  <c r="O11" i="1"/>
  <c r="N11" i="1"/>
  <c r="M11" i="1"/>
  <c r="L11" i="1"/>
  <c r="J11" i="1"/>
  <c r="I11" i="1"/>
  <c r="H11" i="1"/>
  <c r="P10" i="1"/>
  <c r="O10" i="1"/>
  <c r="N10" i="1"/>
  <c r="Q10" i="1" s="1"/>
  <c r="M10" i="1"/>
  <c r="L10" i="1"/>
  <c r="J10" i="1"/>
  <c r="I10" i="1"/>
  <c r="H10" i="1"/>
  <c r="P9" i="1"/>
  <c r="O9" i="1"/>
  <c r="J9" i="1"/>
  <c r="Q9" i="1" s="1"/>
  <c r="I9" i="1"/>
  <c r="H9" i="1"/>
</calcChain>
</file>

<file path=xl/sharedStrings.xml><?xml version="1.0" encoding="utf-8"?>
<sst xmlns="http://schemas.openxmlformats.org/spreadsheetml/2006/main" count="123" uniqueCount="109">
  <si>
    <t xml:space="preserve">                 </t>
  </si>
  <si>
    <t xml:space="preserve">                </t>
  </si>
  <si>
    <t xml:space="preserve">          </t>
  </si>
  <si>
    <t>Regiunea de Dezvoltare Nord-Vest</t>
  </si>
  <si>
    <t>PROIECTE DEPUSE</t>
  </si>
  <si>
    <t>PROIECTE RESPINSE/RETRASE</t>
  </si>
  <si>
    <t>Mil. LEI</t>
  </si>
  <si>
    <t>Axa prioritara</t>
  </si>
  <si>
    <t>Prioritatea de investitii</t>
  </si>
  <si>
    <t>Nr. Apel</t>
  </si>
  <si>
    <t>Data inchidere apel</t>
  </si>
  <si>
    <t>Nr. proiecte depuse</t>
  </si>
  <si>
    <t>valoare totala</t>
  </si>
  <si>
    <t>valoare eligibila</t>
  </si>
  <si>
    <t>valoare nerambursabila</t>
  </si>
  <si>
    <t>Nr. proiecte respinse/ retrase</t>
  </si>
  <si>
    <t>Nr. proiecte in selectie</t>
  </si>
  <si>
    <t>Alocare apel/ regiune</t>
  </si>
  <si>
    <t>% acoperire alocare apel/regiune</t>
  </si>
  <si>
    <t>1 - Promovarea transferului tehnologic</t>
  </si>
  <si>
    <t>1.1.A</t>
  </si>
  <si>
    <t>20.02.2019, ora 12:00</t>
  </si>
  <si>
    <t>1.1.C IMM-uri cercetare-inovare</t>
  </si>
  <si>
    <t>25.08.2018, ora 10:00</t>
  </si>
  <si>
    <t>2 - Îmbunătăţirea competitivităţii întreprinderilor mici şi mijlocii</t>
  </si>
  <si>
    <t>2.1.A microintreprinderi</t>
  </si>
  <si>
    <t>04.05.2017, ora 12:00</t>
  </si>
  <si>
    <t>la data lansarii sau luna depunerii</t>
  </si>
  <si>
    <t>2.1.B incubatoare de afaceri</t>
  </si>
  <si>
    <t>09.07.2018, ora 12:00</t>
  </si>
  <si>
    <t>inforeuro lansare (dec 2017)</t>
  </si>
  <si>
    <t>2.2. IMM-uri</t>
  </si>
  <si>
    <t>30.08.2017 ora 12:00</t>
  </si>
  <si>
    <t>3 - Sprijinirea tranziţiei către o economie cu emisii scăzute de carbon</t>
  </si>
  <si>
    <t>3.1. A blocuri</t>
  </si>
  <si>
    <t>16.11.2016, ora 17:00</t>
  </si>
  <si>
    <t>28.02.2018, ora 10:00</t>
  </si>
  <si>
    <t>3.1. B cladiri publice</t>
  </si>
  <si>
    <t>04.10.2017 ora 10:00</t>
  </si>
  <si>
    <t>3.1.C iluminat public</t>
  </si>
  <si>
    <t>18.08.2018, ora 10:00</t>
  </si>
  <si>
    <t>3.2. dezvoltare urbana</t>
  </si>
  <si>
    <t>20.03.2018  ora 12.00</t>
  </si>
  <si>
    <t>4 - Sprijinirea dezvoltării urbane durabile</t>
  </si>
  <si>
    <t>4.1. reducerea emisiilor de carbon</t>
  </si>
  <si>
    <t>31.12.2018, ora 10:00</t>
  </si>
  <si>
    <t>4.2. imbunatatire mediu urban</t>
  </si>
  <si>
    <t xml:space="preserve">31.12.2018, ora 10:00 </t>
  </si>
  <si>
    <t>4.3. regenerare comunitati defavorizate</t>
  </si>
  <si>
    <t>4.4. crese</t>
  </si>
  <si>
    <t>inforeuro lansare/august 2017 4,558</t>
  </si>
  <si>
    <t>4.5. licee tehnologice</t>
  </si>
  <si>
    <t>5 - Îmbunătăţirea mediului urban şi conservarea, protecţia şi valorificarea durabilă a patrimoniului cultural</t>
  </si>
  <si>
    <t>5.1. patrimoniu cultural</t>
  </si>
  <si>
    <t>25.11.2016, ora 17:00</t>
  </si>
  <si>
    <t>5.1. patrimoniu cultural proiecte nefinalizate</t>
  </si>
  <si>
    <t>16.07.2018, ora 12:00</t>
  </si>
  <si>
    <t>5.2. terenuri degradate</t>
  </si>
  <si>
    <t>15.10.2017, ora 12:00</t>
  </si>
  <si>
    <t>6. Îmbunătăţirea infrastructurii rutiere de importanţă regională</t>
  </si>
  <si>
    <t>6.1. modernizare drumuri judetane</t>
  </si>
  <si>
    <t>13.07.2017, ora 15:00</t>
  </si>
  <si>
    <t>6.1. modernizare drumuri judetane proiecte nefinalizate</t>
  </si>
  <si>
    <t>16.09.2018, ora 15.00</t>
  </si>
  <si>
    <t>7 - Diversificarea economiilor locale prin dezvoltarea durabilă a turismului</t>
  </si>
  <si>
    <t>7.1. turism</t>
  </si>
  <si>
    <t>02.12.2016, ora 17:00</t>
  </si>
  <si>
    <t>21.10.2017, ora 12:00</t>
  </si>
  <si>
    <t>8 - Dezvoltarea infrastructurii de sănătate şi sociale</t>
  </si>
  <si>
    <t>8.1/8.3 A persoane varstnice</t>
  </si>
  <si>
    <t>04.09.2017, ora 12:00</t>
  </si>
  <si>
    <t>8.1./8.2.B UPU</t>
  </si>
  <si>
    <t>18.04.2018, ora 12:00</t>
  </si>
  <si>
    <t>InforEuro aferent lunii August 2017 este de 1 EUR = 4.558 RON</t>
  </si>
  <si>
    <t>8.1/8.1A ambulatorii</t>
  </si>
  <si>
    <t>21.10.2018, orele 12.00</t>
  </si>
  <si>
    <t>8.1 OS 8.3 B         persoane cu dizabilitati</t>
  </si>
  <si>
    <t>20.01.2018, ora 12:00</t>
  </si>
  <si>
    <t>8.1./8.3 C     copii</t>
  </si>
  <si>
    <t>30.03.2018, ora 12:00</t>
  </si>
  <si>
    <t>inforeuro</t>
  </si>
  <si>
    <t>10 - Imbunatatirea infrastructurii educationale</t>
  </si>
  <si>
    <t>10.1/10.3 universitati</t>
  </si>
  <si>
    <t>24.07.2018, ora 12:00</t>
  </si>
  <si>
    <t>inforeuro lansare/sept 2017</t>
  </si>
  <si>
    <t>10.1.A anteprescolar si prescolar</t>
  </si>
  <si>
    <t>04.07.2018, ora 12:00</t>
  </si>
  <si>
    <t>inforeuro lansare/ian 2018</t>
  </si>
  <si>
    <t>10.1.B OS 10.1 inv. Obligatoriu</t>
  </si>
  <si>
    <t>09.07.2018, ora 12.00</t>
  </si>
  <si>
    <t>inforeuro lansare/ian 2018 4,652</t>
  </si>
  <si>
    <t>10.1B/OS10.2. inv. prof. si tehnic</t>
  </si>
  <si>
    <t>10.07.2018, ora 12.00</t>
  </si>
  <si>
    <t>13 - Sprijinirea regenerării orașelor mici și mijlocii</t>
  </si>
  <si>
    <t>13.1  orase mici si mijlocii</t>
  </si>
  <si>
    <t>Pentru P.I. 5.2 alocarea regională este de 12,89 mil euro. Conform ghidurilor solicitantului cursurile euro/lei sunt următoarele: apel 1 - 4,43 lei=1euro; apel 2 - 4,5129 lei=1 euro</t>
  </si>
  <si>
    <t>Pentru P.I. 6.1 alocarea regională este de 113,89 mil euro. Conform ghidurilor solicitantului cursurile euro/lei sunt următoarele: apel 1 - 4,43 lei=1euro; apel 2 - 4,5172 lei=1 euro</t>
  </si>
  <si>
    <t>Pentru P.I. 7.1 alocarea regională este de 13,95 mil euro. Conform ghidurilor solicitantului cursurile euro/lei sunt următoarele: apel 1 - 4,43 lei=1euro; apel 2 - 4,5129 lei=1 euro</t>
  </si>
  <si>
    <t xml:space="preserve">Pentru P.I. 8.1.OS 8.3 C alocarea este natională în valoare de 73,41 mil euro. Curs luna iulie 2017 inforeuro:1 euro = 4,5744 lei </t>
  </si>
  <si>
    <t>Pentru P.I. 8.1.OS 8.3 B alocarea este natională în valoare de 16,65 mil euro.</t>
  </si>
  <si>
    <t>alocare nationala</t>
  </si>
  <si>
    <r>
      <t xml:space="preserve">Situația proiectelor depuse în cadrul POR 2014-2020 și gradul de acoperire a alocării financiare disponibile, până la data de </t>
    </r>
    <r>
      <rPr>
        <b/>
        <sz val="11"/>
        <rFont val="Trebuchet MS"/>
        <family val="2"/>
      </rPr>
      <t>31.08.2018</t>
    </r>
  </si>
  <si>
    <t>inforeuro august 2018</t>
  </si>
  <si>
    <t>4.1 reducerea emisiilor de carbon - proiecte nefinalizate</t>
  </si>
  <si>
    <t>09.10.2018, ora 12:00</t>
  </si>
  <si>
    <t>8.1.A - proiecte nefinalizate</t>
  </si>
  <si>
    <t>07.09.2018, orele 19:00</t>
  </si>
  <si>
    <t>8.2.B - proiecte nefinalizate</t>
  </si>
  <si>
    <t>01.10.2018, ora 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</si>
</sst>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#,##0.000_ ;\-#,##0.000\ "/>
    <numFmt numFmtId="166" formatCode="#,##0.000"/>
    <numFmt numFmtId="167" formatCode="dd\ mmm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</font>
    <font>
      <b/>
      <i/>
      <u/>
      <sz val="9"/>
      <name val="Trebuchet MS"/>
      <family val="2"/>
      <charset val="238"/>
    </font>
    <font>
      <sz val="10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7"/>
      <name val="Calibri"/>
      <family val="2"/>
    </font>
    <font>
      <b/>
      <sz val="1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5" fontId="11" fillId="4" borderId="8" xfId="1" applyNumberFormat="1" applyFont="1" applyFill="1" applyBorder="1" applyAlignment="1">
      <alignment horizontal="center" vertical="center" wrapText="1"/>
    </xf>
    <xf numFmtId="165" fontId="11" fillId="4" borderId="9" xfId="1" applyNumberFormat="1" applyFont="1" applyFill="1" applyBorder="1" applyAlignment="1">
      <alignment horizontal="center" vertical="center" wrapText="1"/>
    </xf>
    <xf numFmtId="10" fontId="11" fillId="0" borderId="11" xfId="2" applyNumberFormat="1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64" fontId="10" fillId="0" borderId="13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0" fontId="10" fillId="0" borderId="14" xfId="2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6" fontId="3" fillId="0" borderId="17" xfId="0" applyNumberFormat="1" applyFont="1" applyFill="1" applyBorder="1" applyAlignment="1">
      <alignment horizontal="center" vertical="center" wrapText="1"/>
    </xf>
    <xf numFmtId="166" fontId="3" fillId="0" borderId="20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0" fontId="3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horizontal="center" vertical="center" wrapText="1"/>
    </xf>
    <xf numFmtId="166" fontId="3" fillId="0" borderId="21" xfId="0" applyNumberFormat="1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0" fontId="3" fillId="0" borderId="2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66" fontId="3" fillId="0" borderId="25" xfId="0" applyNumberFormat="1" applyFont="1" applyFill="1" applyBorder="1" applyAlignment="1">
      <alignment horizontal="center" vertical="center" wrapText="1"/>
    </xf>
    <xf numFmtId="166" fontId="3" fillId="0" borderId="28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0" fontId="3" fillId="0" borderId="28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64" fontId="3" fillId="0" borderId="30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horizontal="center" vertical="center" wrapText="1"/>
    </xf>
    <xf numFmtId="10" fontId="3" fillId="0" borderId="3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64" fontId="3" fillId="0" borderId="36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10" fontId="3" fillId="0" borderId="39" xfId="0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horizontal="center" vertical="center" wrapText="1"/>
    </xf>
    <xf numFmtId="10" fontId="3" fillId="0" borderId="43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6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16" fontId="3" fillId="0" borderId="46" xfId="0" applyNumberFormat="1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164" fontId="3" fillId="0" borderId="46" xfId="0" applyNumberFormat="1" applyFont="1" applyFill="1" applyBorder="1" applyAlignment="1">
      <alignment horizontal="center" vertical="center" wrapText="1"/>
    </xf>
    <xf numFmtId="164" fontId="3" fillId="0" borderId="48" xfId="0" applyNumberFormat="1" applyFont="1" applyFill="1" applyBorder="1" applyAlignment="1">
      <alignment horizontal="center" vertical="center" wrapText="1"/>
    </xf>
    <xf numFmtId="10" fontId="3" fillId="0" borderId="48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164" fontId="3" fillId="0" borderId="52" xfId="0" applyNumberFormat="1" applyFont="1" applyFill="1" applyBorder="1" applyAlignment="1">
      <alignment horizontal="center" vertical="center" wrapText="1"/>
    </xf>
    <xf numFmtId="10" fontId="3" fillId="0" borderId="5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0" fontId="3" fillId="0" borderId="1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13" fillId="0" borderId="0" xfId="0" applyFont="1"/>
    <xf numFmtId="164" fontId="14" fillId="0" borderId="0" xfId="0" applyNumberFormat="1" applyFont="1" applyAlignment="1">
      <alignment horizontal="center" vertical="center"/>
    </xf>
    <xf numFmtId="1" fontId="3" fillId="0" borderId="38" xfId="0" applyNumberFormat="1" applyFont="1" applyFill="1" applyBorder="1" applyAlignment="1">
      <alignment horizontal="center" vertical="center" wrapText="1"/>
    </xf>
    <xf numFmtId="1" fontId="3" fillId="0" borderId="42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64" fontId="3" fillId="6" borderId="13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4" fontId="3" fillId="0" borderId="51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center" wrapText="1"/>
    </xf>
    <xf numFmtId="164" fontId="3" fillId="6" borderId="50" xfId="0" applyNumberFormat="1" applyFont="1" applyFill="1" applyBorder="1" applyAlignment="1">
      <alignment horizontal="center" vertical="center" wrapText="1"/>
    </xf>
    <xf numFmtId="10" fontId="3" fillId="0" borderId="52" xfId="0" applyNumberFormat="1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10" fontId="3" fillId="0" borderId="14" xfId="0" applyNumberFormat="1" applyFont="1" applyBorder="1" applyAlignment="1">
      <alignment horizontal="center" vertical="center" wrapText="1"/>
    </xf>
    <xf numFmtId="167" fontId="3" fillId="0" borderId="30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1" fontId="3" fillId="0" borderId="32" xfId="0" applyNumberFormat="1" applyFont="1" applyFill="1" applyBorder="1" applyAlignment="1">
      <alignment horizontal="center" vertical="center" wrapText="1"/>
    </xf>
    <xf numFmtId="1" fontId="3" fillId="0" borderId="32" xfId="0" applyNumberFormat="1" applyFont="1" applyBorder="1" applyAlignment="1">
      <alignment horizontal="center" vertical="center" wrapText="1"/>
    </xf>
    <xf numFmtId="10" fontId="3" fillId="0" borderId="33" xfId="0" applyNumberFormat="1" applyFont="1" applyBorder="1" applyAlignment="1">
      <alignment horizontal="center" vertical="center" wrapText="1"/>
    </xf>
    <xf numFmtId="167" fontId="3" fillId="0" borderId="17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50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3" fillId="0" borderId="51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3" fillId="0" borderId="59" xfId="0" applyNumberFormat="1" applyFont="1" applyFill="1" applyBorder="1" applyAlignment="1">
      <alignment horizontal="center" vertical="center" wrapText="1"/>
    </xf>
    <xf numFmtId="164" fontId="3" fillId="0" borderId="60" xfId="0" applyNumberFormat="1" applyFont="1" applyFill="1" applyBorder="1" applyAlignment="1">
      <alignment horizontal="center" vertical="center" wrapText="1"/>
    </xf>
    <xf numFmtId="164" fontId="3" fillId="6" borderId="59" xfId="0" applyNumberFormat="1" applyFont="1" applyFill="1" applyBorder="1" applyAlignment="1">
      <alignment horizontal="center" vertical="center" wrapText="1"/>
    </xf>
    <xf numFmtId="10" fontId="3" fillId="0" borderId="60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0" fontId="3" fillId="0" borderId="48" xfId="0" applyNumberFormat="1" applyFont="1" applyBorder="1" applyAlignment="1">
      <alignment horizontal="center" vertical="center" wrapText="1"/>
    </xf>
    <xf numFmtId="0" fontId="3" fillId="9" borderId="0" xfId="0" applyFont="1" applyFill="1" applyBorder="1" applyAlignment="1">
      <alignment horizontal="left" vertical="center" wrapText="1"/>
    </xf>
    <xf numFmtId="0" fontId="3" fillId="10" borderId="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56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164" fontId="3" fillId="0" borderId="40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5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0</xdr:row>
      <xdr:rowOff>0</xdr:rowOff>
    </xdr:from>
    <xdr:to>
      <xdr:col>11</xdr:col>
      <xdr:colOff>624840</xdr:colOff>
      <xdr:row>4</xdr:row>
      <xdr:rowOff>129540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5200650" y="0"/>
          <a:ext cx="7425690" cy="905147"/>
          <a:chOff x="2301240" y="0"/>
          <a:chExt cx="7239000" cy="1013460"/>
        </a:xfrm>
      </xdr:grpSpPr>
      <xdr:pic>
        <xdr:nvPicPr>
          <xdr:cNvPr id="8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ciuta/AppData/Local/Microsoft/Windows/Temporary%20Internet%20Files/Content.IE5/VPUSBWW5/31.08.2018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.1A"/>
      <sheetName val="2.2"/>
      <sheetName val="3.1.A-APEL1"/>
      <sheetName val="3.1.A-Apel 2"/>
      <sheetName val="3.1.B"/>
      <sheetName val="3,1,C"/>
      <sheetName val="3.2 Apel1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2.1B"/>
      <sheetName val="8,18,1A-ambulatorii"/>
      <sheetName val="13.1"/>
      <sheetName val="1,1,A"/>
      <sheetName val="1,1,C"/>
      <sheetName val="5,1,PN"/>
      <sheetName val="CONTRACTE"/>
      <sheetName val="SEMNATE"/>
      <sheetName val="Dict explicativ"/>
      <sheetName val="Detaliat"/>
      <sheetName val="Sheet1"/>
      <sheetName val="6.1.PN"/>
      <sheetName val="Contracte Paul"/>
      <sheetName val="8,1A-PN"/>
      <sheetName val="8,2B-PN"/>
      <sheetName val="4,1PN"/>
    </sheetNames>
    <sheetDataSet>
      <sheetData sheetId="0">
        <row r="11">
          <cell r="D11" t="str">
            <v>2.1.A microintreprinderi</v>
          </cell>
        </row>
      </sheetData>
      <sheetData sheetId="1">
        <row r="587">
          <cell r="P587">
            <v>482.31433804</v>
          </cell>
          <cell r="T587">
            <v>582.8484593842993</v>
          </cell>
          <cell r="U587">
            <v>388.17677573600048</v>
          </cell>
        </row>
        <row r="828">
          <cell r="P828">
            <v>186.43850773000003</v>
          </cell>
          <cell r="T828">
            <v>228.54857026400012</v>
          </cell>
          <cell r="U828">
            <v>151.29670988999999</v>
          </cell>
        </row>
      </sheetData>
      <sheetData sheetId="2">
        <row r="288">
          <cell r="P288">
            <v>1256.9096297000001</v>
          </cell>
          <cell r="T288">
            <v>1514.2103946900006</v>
          </cell>
          <cell r="U288">
            <v>823.92190312000048</v>
          </cell>
        </row>
        <row r="352">
          <cell r="P352">
            <v>284.54385128999996</v>
          </cell>
          <cell r="T352">
            <v>343.13044418039465</v>
          </cell>
          <cell r="U352">
            <v>184.9008792619031</v>
          </cell>
        </row>
      </sheetData>
      <sheetData sheetId="3">
        <row r="56">
          <cell r="O56">
            <v>218.34976684858259</v>
          </cell>
          <cell r="S56">
            <v>231.61515927251068</v>
          </cell>
          <cell r="T56">
            <v>131.00986010714959</v>
          </cell>
        </row>
        <row r="95">
          <cell r="O95">
            <v>139.97513906129865</v>
          </cell>
          <cell r="S95">
            <v>147.85619966260171</v>
          </cell>
          <cell r="T95">
            <v>83.98508343077917</v>
          </cell>
        </row>
      </sheetData>
      <sheetData sheetId="4">
        <row r="60">
          <cell r="P60">
            <v>194.46695429000002</v>
          </cell>
          <cell r="T60">
            <v>205.52270622</v>
          </cell>
          <cell r="U60">
            <v>116.16071776999998</v>
          </cell>
        </row>
        <row r="73">
          <cell r="P73">
            <v>0</v>
          </cell>
          <cell r="T73">
            <v>0</v>
          </cell>
          <cell r="U73">
            <v>0</v>
          </cell>
        </row>
      </sheetData>
      <sheetData sheetId="5">
        <row r="101">
          <cell r="P101">
            <v>671.70299355999964</v>
          </cell>
          <cell r="T101">
            <v>772.38839251000024</v>
          </cell>
          <cell r="U101">
            <v>642.46925288999967</v>
          </cell>
        </row>
        <row r="145">
          <cell r="P145">
            <v>233.41257469000007</v>
          </cell>
          <cell r="T145">
            <v>271.66381947000002</v>
          </cell>
          <cell r="U145">
            <v>222.09619823</v>
          </cell>
        </row>
      </sheetData>
      <sheetData sheetId="6">
        <row r="25">
          <cell r="P25">
            <v>184.75503047000001</v>
          </cell>
          <cell r="T25">
            <v>186.37350548000001</v>
          </cell>
          <cell r="U25">
            <v>181.05992973999994</v>
          </cell>
        </row>
        <row r="32">
          <cell r="P32">
            <v>17.568624120000003</v>
          </cell>
          <cell r="T32">
            <v>18.24615412</v>
          </cell>
          <cell r="U32">
            <v>17.21725163</v>
          </cell>
        </row>
      </sheetData>
      <sheetData sheetId="7">
        <row r="31">
          <cell r="P31">
            <v>574.52891668999996</v>
          </cell>
          <cell r="T31">
            <v>576.04022829999997</v>
          </cell>
          <cell r="U31">
            <v>563.03832038999985</v>
          </cell>
        </row>
      </sheetData>
      <sheetData sheetId="8">
        <row r="30">
          <cell r="P30">
            <v>1418.1981325100005</v>
          </cell>
          <cell r="T30">
            <v>1421.5399934299999</v>
          </cell>
          <cell r="U30">
            <v>1389.8341658799998</v>
          </cell>
        </row>
      </sheetData>
      <sheetData sheetId="9">
        <row r="29">
          <cell r="P29">
            <v>87.834292889999986</v>
          </cell>
          <cell r="T29">
            <v>87.886827389999979</v>
          </cell>
          <cell r="U29">
            <v>86.077606939999995</v>
          </cell>
        </row>
      </sheetData>
      <sheetData sheetId="10">
        <row r="17">
          <cell r="P17">
            <v>26.982360180000001</v>
          </cell>
          <cell r="T17">
            <v>27.132316079999999</v>
          </cell>
          <cell r="U17">
            <v>26.442722700000004</v>
          </cell>
        </row>
      </sheetData>
      <sheetData sheetId="11">
        <row r="20">
          <cell r="P20">
            <v>53.273842509999994</v>
          </cell>
          <cell r="T20">
            <v>67.637038070000003</v>
          </cell>
          <cell r="U20">
            <v>52.208365619999988</v>
          </cell>
        </row>
      </sheetData>
      <sheetData sheetId="12">
        <row r="15">
          <cell r="P15">
            <v>71.092967939999994</v>
          </cell>
          <cell r="T15">
            <v>78.964920190000015</v>
          </cell>
          <cell r="U15">
            <v>69.671000700000008</v>
          </cell>
        </row>
      </sheetData>
      <sheetData sheetId="13">
        <row r="59">
          <cell r="O59">
            <v>621.29659939475516</v>
          </cell>
          <cell r="S59">
            <v>650.49572057155524</v>
          </cell>
          <cell r="T59">
            <v>608.73574956967229</v>
          </cell>
        </row>
        <row r="86">
          <cell r="O86">
            <v>296.62675193000001</v>
          </cell>
          <cell r="S86">
            <v>311.10012185999994</v>
          </cell>
          <cell r="T86">
            <v>290.56041881139731</v>
          </cell>
        </row>
      </sheetData>
      <sheetData sheetId="14">
        <row r="17">
          <cell r="O17">
            <v>79.889073797390907</v>
          </cell>
          <cell r="S17">
            <v>81.4410552573909</v>
          </cell>
          <cell r="T17">
            <v>78.291290312843088</v>
          </cell>
        </row>
        <row r="26">
          <cell r="O26">
            <v>64.951575638190903</v>
          </cell>
          <cell r="S26">
            <v>66.349970018190902</v>
          </cell>
          <cell r="T26">
            <v>63.652543124427091</v>
          </cell>
        </row>
      </sheetData>
      <sheetData sheetId="15">
        <row r="17">
          <cell r="P17">
            <v>96.361485219999963</v>
          </cell>
          <cell r="T17">
            <v>97.005883879999999</v>
          </cell>
          <cell r="U17">
            <v>94.434522970000017</v>
          </cell>
        </row>
        <row r="29">
          <cell r="P29">
            <v>37.784647120000002</v>
          </cell>
          <cell r="T29">
            <v>37.813299389999997</v>
          </cell>
          <cell r="U29">
            <v>37.028954149999997</v>
          </cell>
        </row>
      </sheetData>
      <sheetData sheetId="16">
        <row r="17">
          <cell r="O17">
            <v>913.6312769000001</v>
          </cell>
          <cell r="S17">
            <v>946.86972129000003</v>
          </cell>
          <cell r="T17">
            <v>895.3586513616001</v>
          </cell>
        </row>
        <row r="25">
          <cell r="O25">
            <v>450.34796198999999</v>
          </cell>
          <cell r="S25">
            <v>462.60535539999995</v>
          </cell>
          <cell r="T25">
            <v>441.3410027516</v>
          </cell>
        </row>
      </sheetData>
      <sheetData sheetId="17">
        <row r="17">
          <cell r="P17">
            <v>940.52058666000005</v>
          </cell>
          <cell r="T17">
            <v>947.42607925000004</v>
          </cell>
          <cell r="U17">
            <v>921.71017504999998</v>
          </cell>
        </row>
        <row r="22">
          <cell r="P22">
            <v>57.533336720000001</v>
          </cell>
          <cell r="T22">
            <v>57.533336720000001</v>
          </cell>
          <cell r="U22">
            <v>56.382669979999996</v>
          </cell>
        </row>
      </sheetData>
      <sheetData sheetId="18">
        <row r="18">
          <cell r="O18">
            <v>90.114903299999995</v>
          </cell>
          <cell r="S18">
            <v>90.774689900000013</v>
          </cell>
          <cell r="T18">
            <v>88.159036504159999</v>
          </cell>
        </row>
        <row r="28">
          <cell r="O28">
            <v>76.177438960000003</v>
          </cell>
          <cell r="S28">
            <v>76.233964960000009</v>
          </cell>
          <cell r="T28">
            <v>74.500321450960001</v>
          </cell>
        </row>
      </sheetData>
      <sheetData sheetId="19">
        <row r="13">
          <cell r="P13">
            <v>113.45883578</v>
          </cell>
          <cell r="T13">
            <v>113.51536178000001</v>
          </cell>
          <cell r="U13">
            <v>111.18944832</v>
          </cell>
        </row>
        <row r="22">
          <cell r="P22">
            <v>6.8906362000000003</v>
          </cell>
          <cell r="T22">
            <v>6.8906362000000003</v>
          </cell>
          <cell r="U22">
            <v>6.7528234700000001</v>
          </cell>
        </row>
      </sheetData>
      <sheetData sheetId="20">
        <row r="20">
          <cell r="P20">
            <v>33.677153940000004</v>
          </cell>
          <cell r="T20">
            <v>34.904795720000003</v>
          </cell>
          <cell r="U20">
            <v>32.992925990000003</v>
          </cell>
        </row>
        <row r="38">
          <cell r="P38">
            <v>4.8380413099999995</v>
          </cell>
          <cell r="T38">
            <v>4.9186733299999998</v>
          </cell>
          <cell r="U38">
            <v>4.7412804800000004</v>
          </cell>
        </row>
      </sheetData>
      <sheetData sheetId="21">
        <row r="14">
          <cell r="P14">
            <v>187.63200297000003</v>
          </cell>
          <cell r="T14">
            <v>187.63200297000003</v>
          </cell>
          <cell r="U14">
            <v>184.09985120000002</v>
          </cell>
        </row>
      </sheetData>
      <sheetData sheetId="22">
        <row r="60">
          <cell r="P60">
            <v>517.95523958000001</v>
          </cell>
          <cell r="T60">
            <v>558.37409426000011</v>
          </cell>
          <cell r="U60">
            <v>456.93079271000011</v>
          </cell>
        </row>
        <row r="77">
          <cell r="P77">
            <v>4.22995404</v>
          </cell>
          <cell r="T77">
            <v>4.22995404</v>
          </cell>
          <cell r="U77">
            <v>4.1453549599999997</v>
          </cell>
        </row>
      </sheetData>
      <sheetData sheetId="23">
        <row r="20">
          <cell r="P20">
            <v>102.33414427</v>
          </cell>
          <cell r="T20">
            <v>105.63964466</v>
          </cell>
          <cell r="U20">
            <v>97.566070790000012</v>
          </cell>
        </row>
        <row r="37">
          <cell r="P37">
            <v>31.21852346</v>
          </cell>
          <cell r="T37">
            <v>31.27802346</v>
          </cell>
          <cell r="U37">
            <v>30.594152990000001</v>
          </cell>
        </row>
      </sheetData>
      <sheetData sheetId="24">
        <row r="47">
          <cell r="P47">
            <v>120.65030013000001</v>
          </cell>
          <cell r="T47">
            <v>125.86165009</v>
          </cell>
          <cell r="U47">
            <v>116.18162444999996</v>
          </cell>
        </row>
      </sheetData>
      <sheetData sheetId="25">
        <row r="17">
          <cell r="P17">
            <v>27.236984310000004</v>
          </cell>
          <cell r="T17">
            <v>38.353795920000003</v>
          </cell>
          <cell r="U17">
            <v>26.692244640000002</v>
          </cell>
        </row>
      </sheetData>
      <sheetData sheetId="26">
        <row r="41">
          <cell r="P41">
            <v>402.11193618000004</v>
          </cell>
          <cell r="T41">
            <v>474.12628136000001</v>
          </cell>
          <cell r="U41">
            <v>265.26394811999995</v>
          </cell>
        </row>
        <row r="52">
          <cell r="P52">
            <v>87.033375100000015</v>
          </cell>
          <cell r="T52">
            <v>103.22216657000001</v>
          </cell>
          <cell r="U52">
            <v>61.485787119999998</v>
          </cell>
        </row>
      </sheetData>
      <sheetData sheetId="27">
        <row r="21">
          <cell r="P21">
            <v>149.61518168999999</v>
          </cell>
          <cell r="T21">
            <v>201.84812749999998</v>
          </cell>
          <cell r="U21">
            <v>146.62287792999999</v>
          </cell>
        </row>
      </sheetData>
      <sheetData sheetId="28">
        <row r="67">
          <cell r="P67">
            <v>853.78354077999973</v>
          </cell>
          <cell r="T67">
            <v>888.09093556999971</v>
          </cell>
          <cell r="U67">
            <v>836.36057541999992</v>
          </cell>
        </row>
        <row r="85">
          <cell r="P85">
            <v>46.568846069999999</v>
          </cell>
          <cell r="T85">
            <v>58.702192350000004</v>
          </cell>
          <cell r="U85">
            <v>45.63746914</v>
          </cell>
        </row>
      </sheetData>
      <sheetData sheetId="29">
        <row r="21">
          <cell r="P21">
            <v>23.44900917</v>
          </cell>
          <cell r="T21">
            <v>23.915006760000001</v>
          </cell>
          <cell r="U21">
            <v>11.93124532</v>
          </cell>
        </row>
      </sheetData>
      <sheetData sheetId="30">
        <row r="34">
          <cell r="P34">
            <v>16.74685289</v>
          </cell>
          <cell r="T34">
            <v>20.925510000000003</v>
          </cell>
          <cell r="U34">
            <v>15.025217870000001</v>
          </cell>
        </row>
        <row r="47">
          <cell r="P47">
            <v>1.032</v>
          </cell>
          <cell r="T47">
            <v>1.34943893</v>
          </cell>
          <cell r="U47">
            <v>0.92879996999999992</v>
          </cell>
        </row>
      </sheetData>
      <sheetData sheetId="31">
        <row r="18">
          <cell r="P18">
            <v>60.534585710000002</v>
          </cell>
          <cell r="T18">
            <v>65.507499479999993</v>
          </cell>
          <cell r="U18">
            <v>59.457823249999997</v>
          </cell>
        </row>
      </sheetData>
      <sheetData sheetId="32">
        <row r="304">
          <cell r="K304">
            <v>242.76737619000016</v>
          </cell>
        </row>
      </sheetData>
      <sheetData sheetId="33"/>
      <sheetData sheetId="34"/>
      <sheetData sheetId="35"/>
      <sheetData sheetId="36"/>
      <sheetData sheetId="37">
        <row r="31">
          <cell r="P31">
            <v>1007.1854344000001</v>
          </cell>
          <cell r="T31">
            <v>1030.88871642</v>
          </cell>
          <cell r="U31">
            <v>987.04169404999993</v>
          </cell>
        </row>
      </sheetData>
      <sheetData sheetId="38"/>
      <sheetData sheetId="39">
        <row r="20">
          <cell r="P20">
            <v>45.828834860000001</v>
          </cell>
          <cell r="T20">
            <v>45.828834860000001</v>
          </cell>
          <cell r="U20">
            <v>44.912258059999999</v>
          </cell>
        </row>
      </sheetData>
      <sheetData sheetId="40">
        <row r="17">
          <cell r="P17">
            <v>50.648881620000004</v>
          </cell>
          <cell r="T17">
            <v>50.648881620000004</v>
          </cell>
          <cell r="U17">
            <v>49.635903970000001</v>
          </cell>
        </row>
      </sheetData>
      <sheetData sheetId="41">
        <row r="17">
          <cell r="P17">
            <v>63.99678814</v>
          </cell>
          <cell r="T17">
            <v>70.435089120000001</v>
          </cell>
          <cell r="U17">
            <v>62.716852400000001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3"/>
  <sheetViews>
    <sheetView tabSelected="1" zoomScale="70" zoomScaleNormal="70" workbookViewId="0">
      <selection activeCell="C5" sqref="C5:Q5"/>
    </sheetView>
  </sheetViews>
  <sheetFormatPr defaultColWidth="9.140625" defaultRowHeight="16.5" x14ac:dyDescent="0.25"/>
  <cols>
    <col min="1" max="2" width="9.140625" style="2"/>
    <col min="3" max="3" width="48.7109375" style="2" customWidth="1"/>
    <col min="4" max="4" width="34.140625" style="2" customWidth="1"/>
    <col min="5" max="5" width="4.5703125" style="2" customWidth="1"/>
    <col min="6" max="6" width="19.5703125" style="2" customWidth="1"/>
    <col min="7" max="9" width="10.5703125" style="2" customWidth="1"/>
    <col min="10" max="10" width="12.28515625" style="2" customWidth="1"/>
    <col min="11" max="13" width="10.5703125" style="2" customWidth="1"/>
    <col min="14" max="14" width="12.28515625" style="2" customWidth="1"/>
    <col min="15" max="15" width="10.7109375" style="2" customWidth="1"/>
    <col min="16" max="16" width="12.28515625" style="2" customWidth="1"/>
    <col min="17" max="17" width="10.7109375" style="2" customWidth="1"/>
    <col min="18" max="18" width="17.140625" style="2" hidden="1" customWidth="1"/>
    <col min="19" max="19" width="9.7109375" style="4" customWidth="1"/>
    <col min="20" max="258" width="9.140625" style="2"/>
    <col min="259" max="259" width="48.7109375" style="2" customWidth="1"/>
    <col min="260" max="260" width="34.140625" style="2" customWidth="1"/>
    <col min="261" max="261" width="4.5703125" style="2" customWidth="1"/>
    <col min="262" max="262" width="19.5703125" style="2" customWidth="1"/>
    <col min="263" max="265" width="10.5703125" style="2" customWidth="1"/>
    <col min="266" max="266" width="12.28515625" style="2" customWidth="1"/>
    <col min="267" max="269" width="10.5703125" style="2" customWidth="1"/>
    <col min="270" max="270" width="12.28515625" style="2" customWidth="1"/>
    <col min="271" max="271" width="10.7109375" style="2" customWidth="1"/>
    <col min="272" max="272" width="12.28515625" style="2" customWidth="1"/>
    <col min="273" max="273" width="10.7109375" style="2" customWidth="1"/>
    <col min="274" max="274" width="0" style="2" hidden="1" customWidth="1"/>
    <col min="275" max="275" width="9.7109375" style="2" customWidth="1"/>
    <col min="276" max="514" width="9.140625" style="2"/>
    <col min="515" max="515" width="48.7109375" style="2" customWidth="1"/>
    <col min="516" max="516" width="34.140625" style="2" customWidth="1"/>
    <col min="517" max="517" width="4.5703125" style="2" customWidth="1"/>
    <col min="518" max="518" width="19.5703125" style="2" customWidth="1"/>
    <col min="519" max="521" width="10.5703125" style="2" customWidth="1"/>
    <col min="522" max="522" width="12.28515625" style="2" customWidth="1"/>
    <col min="523" max="525" width="10.5703125" style="2" customWidth="1"/>
    <col min="526" max="526" width="12.28515625" style="2" customWidth="1"/>
    <col min="527" max="527" width="10.7109375" style="2" customWidth="1"/>
    <col min="528" max="528" width="12.28515625" style="2" customWidth="1"/>
    <col min="529" max="529" width="10.7109375" style="2" customWidth="1"/>
    <col min="530" max="530" width="0" style="2" hidden="1" customWidth="1"/>
    <col min="531" max="531" width="9.7109375" style="2" customWidth="1"/>
    <col min="532" max="770" width="9.140625" style="2"/>
    <col min="771" max="771" width="48.7109375" style="2" customWidth="1"/>
    <col min="772" max="772" width="34.140625" style="2" customWidth="1"/>
    <col min="773" max="773" width="4.5703125" style="2" customWidth="1"/>
    <col min="774" max="774" width="19.5703125" style="2" customWidth="1"/>
    <col min="775" max="777" width="10.5703125" style="2" customWidth="1"/>
    <col min="778" max="778" width="12.28515625" style="2" customWidth="1"/>
    <col min="779" max="781" width="10.5703125" style="2" customWidth="1"/>
    <col min="782" max="782" width="12.28515625" style="2" customWidth="1"/>
    <col min="783" max="783" width="10.7109375" style="2" customWidth="1"/>
    <col min="784" max="784" width="12.28515625" style="2" customWidth="1"/>
    <col min="785" max="785" width="10.7109375" style="2" customWidth="1"/>
    <col min="786" max="786" width="0" style="2" hidden="1" customWidth="1"/>
    <col min="787" max="787" width="9.7109375" style="2" customWidth="1"/>
    <col min="788" max="1026" width="9.140625" style="2"/>
    <col min="1027" max="1027" width="48.7109375" style="2" customWidth="1"/>
    <col min="1028" max="1028" width="34.140625" style="2" customWidth="1"/>
    <col min="1029" max="1029" width="4.5703125" style="2" customWidth="1"/>
    <col min="1030" max="1030" width="19.5703125" style="2" customWidth="1"/>
    <col min="1031" max="1033" width="10.5703125" style="2" customWidth="1"/>
    <col min="1034" max="1034" width="12.28515625" style="2" customWidth="1"/>
    <col min="1035" max="1037" width="10.5703125" style="2" customWidth="1"/>
    <col min="1038" max="1038" width="12.28515625" style="2" customWidth="1"/>
    <col min="1039" max="1039" width="10.7109375" style="2" customWidth="1"/>
    <col min="1040" max="1040" width="12.28515625" style="2" customWidth="1"/>
    <col min="1041" max="1041" width="10.7109375" style="2" customWidth="1"/>
    <col min="1042" max="1042" width="0" style="2" hidden="1" customWidth="1"/>
    <col min="1043" max="1043" width="9.7109375" style="2" customWidth="1"/>
    <col min="1044" max="1282" width="9.140625" style="2"/>
    <col min="1283" max="1283" width="48.7109375" style="2" customWidth="1"/>
    <col min="1284" max="1284" width="34.140625" style="2" customWidth="1"/>
    <col min="1285" max="1285" width="4.5703125" style="2" customWidth="1"/>
    <col min="1286" max="1286" width="19.5703125" style="2" customWidth="1"/>
    <col min="1287" max="1289" width="10.5703125" style="2" customWidth="1"/>
    <col min="1290" max="1290" width="12.28515625" style="2" customWidth="1"/>
    <col min="1291" max="1293" width="10.5703125" style="2" customWidth="1"/>
    <col min="1294" max="1294" width="12.28515625" style="2" customWidth="1"/>
    <col min="1295" max="1295" width="10.7109375" style="2" customWidth="1"/>
    <col min="1296" max="1296" width="12.28515625" style="2" customWidth="1"/>
    <col min="1297" max="1297" width="10.7109375" style="2" customWidth="1"/>
    <col min="1298" max="1298" width="0" style="2" hidden="1" customWidth="1"/>
    <col min="1299" max="1299" width="9.7109375" style="2" customWidth="1"/>
    <col min="1300" max="1538" width="9.140625" style="2"/>
    <col min="1539" max="1539" width="48.7109375" style="2" customWidth="1"/>
    <col min="1540" max="1540" width="34.140625" style="2" customWidth="1"/>
    <col min="1541" max="1541" width="4.5703125" style="2" customWidth="1"/>
    <col min="1542" max="1542" width="19.5703125" style="2" customWidth="1"/>
    <col min="1543" max="1545" width="10.5703125" style="2" customWidth="1"/>
    <col min="1546" max="1546" width="12.28515625" style="2" customWidth="1"/>
    <col min="1547" max="1549" width="10.5703125" style="2" customWidth="1"/>
    <col min="1550" max="1550" width="12.28515625" style="2" customWidth="1"/>
    <col min="1551" max="1551" width="10.7109375" style="2" customWidth="1"/>
    <col min="1552" max="1552" width="12.28515625" style="2" customWidth="1"/>
    <col min="1553" max="1553" width="10.7109375" style="2" customWidth="1"/>
    <col min="1554" max="1554" width="0" style="2" hidden="1" customWidth="1"/>
    <col min="1555" max="1555" width="9.7109375" style="2" customWidth="1"/>
    <col min="1556" max="1794" width="9.140625" style="2"/>
    <col min="1795" max="1795" width="48.7109375" style="2" customWidth="1"/>
    <col min="1796" max="1796" width="34.140625" style="2" customWidth="1"/>
    <col min="1797" max="1797" width="4.5703125" style="2" customWidth="1"/>
    <col min="1798" max="1798" width="19.5703125" style="2" customWidth="1"/>
    <col min="1799" max="1801" width="10.5703125" style="2" customWidth="1"/>
    <col min="1802" max="1802" width="12.28515625" style="2" customWidth="1"/>
    <col min="1803" max="1805" width="10.5703125" style="2" customWidth="1"/>
    <col min="1806" max="1806" width="12.28515625" style="2" customWidth="1"/>
    <col min="1807" max="1807" width="10.7109375" style="2" customWidth="1"/>
    <col min="1808" max="1808" width="12.28515625" style="2" customWidth="1"/>
    <col min="1809" max="1809" width="10.7109375" style="2" customWidth="1"/>
    <col min="1810" max="1810" width="0" style="2" hidden="1" customWidth="1"/>
    <col min="1811" max="1811" width="9.7109375" style="2" customWidth="1"/>
    <col min="1812" max="2050" width="9.140625" style="2"/>
    <col min="2051" max="2051" width="48.7109375" style="2" customWidth="1"/>
    <col min="2052" max="2052" width="34.140625" style="2" customWidth="1"/>
    <col min="2053" max="2053" width="4.5703125" style="2" customWidth="1"/>
    <col min="2054" max="2054" width="19.5703125" style="2" customWidth="1"/>
    <col min="2055" max="2057" width="10.5703125" style="2" customWidth="1"/>
    <col min="2058" max="2058" width="12.28515625" style="2" customWidth="1"/>
    <col min="2059" max="2061" width="10.5703125" style="2" customWidth="1"/>
    <col min="2062" max="2062" width="12.28515625" style="2" customWidth="1"/>
    <col min="2063" max="2063" width="10.7109375" style="2" customWidth="1"/>
    <col min="2064" max="2064" width="12.28515625" style="2" customWidth="1"/>
    <col min="2065" max="2065" width="10.7109375" style="2" customWidth="1"/>
    <col min="2066" max="2066" width="0" style="2" hidden="1" customWidth="1"/>
    <col min="2067" max="2067" width="9.7109375" style="2" customWidth="1"/>
    <col min="2068" max="2306" width="9.140625" style="2"/>
    <col min="2307" max="2307" width="48.7109375" style="2" customWidth="1"/>
    <col min="2308" max="2308" width="34.140625" style="2" customWidth="1"/>
    <col min="2309" max="2309" width="4.5703125" style="2" customWidth="1"/>
    <col min="2310" max="2310" width="19.5703125" style="2" customWidth="1"/>
    <col min="2311" max="2313" width="10.5703125" style="2" customWidth="1"/>
    <col min="2314" max="2314" width="12.28515625" style="2" customWidth="1"/>
    <col min="2315" max="2317" width="10.5703125" style="2" customWidth="1"/>
    <col min="2318" max="2318" width="12.28515625" style="2" customWidth="1"/>
    <col min="2319" max="2319" width="10.7109375" style="2" customWidth="1"/>
    <col min="2320" max="2320" width="12.28515625" style="2" customWidth="1"/>
    <col min="2321" max="2321" width="10.7109375" style="2" customWidth="1"/>
    <col min="2322" max="2322" width="0" style="2" hidden="1" customWidth="1"/>
    <col min="2323" max="2323" width="9.7109375" style="2" customWidth="1"/>
    <col min="2324" max="2562" width="9.140625" style="2"/>
    <col min="2563" max="2563" width="48.7109375" style="2" customWidth="1"/>
    <col min="2564" max="2564" width="34.140625" style="2" customWidth="1"/>
    <col min="2565" max="2565" width="4.5703125" style="2" customWidth="1"/>
    <col min="2566" max="2566" width="19.5703125" style="2" customWidth="1"/>
    <col min="2567" max="2569" width="10.5703125" style="2" customWidth="1"/>
    <col min="2570" max="2570" width="12.28515625" style="2" customWidth="1"/>
    <col min="2571" max="2573" width="10.5703125" style="2" customWidth="1"/>
    <col min="2574" max="2574" width="12.28515625" style="2" customWidth="1"/>
    <col min="2575" max="2575" width="10.7109375" style="2" customWidth="1"/>
    <col min="2576" max="2576" width="12.28515625" style="2" customWidth="1"/>
    <col min="2577" max="2577" width="10.7109375" style="2" customWidth="1"/>
    <col min="2578" max="2578" width="0" style="2" hidden="1" customWidth="1"/>
    <col min="2579" max="2579" width="9.7109375" style="2" customWidth="1"/>
    <col min="2580" max="2818" width="9.140625" style="2"/>
    <col min="2819" max="2819" width="48.7109375" style="2" customWidth="1"/>
    <col min="2820" max="2820" width="34.140625" style="2" customWidth="1"/>
    <col min="2821" max="2821" width="4.5703125" style="2" customWidth="1"/>
    <col min="2822" max="2822" width="19.5703125" style="2" customWidth="1"/>
    <col min="2823" max="2825" width="10.5703125" style="2" customWidth="1"/>
    <col min="2826" max="2826" width="12.28515625" style="2" customWidth="1"/>
    <col min="2827" max="2829" width="10.5703125" style="2" customWidth="1"/>
    <col min="2830" max="2830" width="12.28515625" style="2" customWidth="1"/>
    <col min="2831" max="2831" width="10.7109375" style="2" customWidth="1"/>
    <col min="2832" max="2832" width="12.28515625" style="2" customWidth="1"/>
    <col min="2833" max="2833" width="10.7109375" style="2" customWidth="1"/>
    <col min="2834" max="2834" width="0" style="2" hidden="1" customWidth="1"/>
    <col min="2835" max="2835" width="9.7109375" style="2" customWidth="1"/>
    <col min="2836" max="3074" width="9.140625" style="2"/>
    <col min="3075" max="3075" width="48.7109375" style="2" customWidth="1"/>
    <col min="3076" max="3076" width="34.140625" style="2" customWidth="1"/>
    <col min="3077" max="3077" width="4.5703125" style="2" customWidth="1"/>
    <col min="3078" max="3078" width="19.5703125" style="2" customWidth="1"/>
    <col min="3079" max="3081" width="10.5703125" style="2" customWidth="1"/>
    <col min="3082" max="3082" width="12.28515625" style="2" customWidth="1"/>
    <col min="3083" max="3085" width="10.5703125" style="2" customWidth="1"/>
    <col min="3086" max="3086" width="12.28515625" style="2" customWidth="1"/>
    <col min="3087" max="3087" width="10.7109375" style="2" customWidth="1"/>
    <col min="3088" max="3088" width="12.28515625" style="2" customWidth="1"/>
    <col min="3089" max="3089" width="10.7109375" style="2" customWidth="1"/>
    <col min="3090" max="3090" width="0" style="2" hidden="1" customWidth="1"/>
    <col min="3091" max="3091" width="9.7109375" style="2" customWidth="1"/>
    <col min="3092" max="3330" width="9.140625" style="2"/>
    <col min="3331" max="3331" width="48.7109375" style="2" customWidth="1"/>
    <col min="3332" max="3332" width="34.140625" style="2" customWidth="1"/>
    <col min="3333" max="3333" width="4.5703125" style="2" customWidth="1"/>
    <col min="3334" max="3334" width="19.5703125" style="2" customWidth="1"/>
    <col min="3335" max="3337" width="10.5703125" style="2" customWidth="1"/>
    <col min="3338" max="3338" width="12.28515625" style="2" customWidth="1"/>
    <col min="3339" max="3341" width="10.5703125" style="2" customWidth="1"/>
    <col min="3342" max="3342" width="12.28515625" style="2" customWidth="1"/>
    <col min="3343" max="3343" width="10.7109375" style="2" customWidth="1"/>
    <col min="3344" max="3344" width="12.28515625" style="2" customWidth="1"/>
    <col min="3345" max="3345" width="10.7109375" style="2" customWidth="1"/>
    <col min="3346" max="3346" width="0" style="2" hidden="1" customWidth="1"/>
    <col min="3347" max="3347" width="9.7109375" style="2" customWidth="1"/>
    <col min="3348" max="3586" width="9.140625" style="2"/>
    <col min="3587" max="3587" width="48.7109375" style="2" customWidth="1"/>
    <col min="3588" max="3588" width="34.140625" style="2" customWidth="1"/>
    <col min="3589" max="3589" width="4.5703125" style="2" customWidth="1"/>
    <col min="3590" max="3590" width="19.5703125" style="2" customWidth="1"/>
    <col min="3591" max="3593" width="10.5703125" style="2" customWidth="1"/>
    <col min="3594" max="3594" width="12.28515625" style="2" customWidth="1"/>
    <col min="3595" max="3597" width="10.5703125" style="2" customWidth="1"/>
    <col min="3598" max="3598" width="12.28515625" style="2" customWidth="1"/>
    <col min="3599" max="3599" width="10.7109375" style="2" customWidth="1"/>
    <col min="3600" max="3600" width="12.28515625" style="2" customWidth="1"/>
    <col min="3601" max="3601" width="10.7109375" style="2" customWidth="1"/>
    <col min="3602" max="3602" width="0" style="2" hidden="1" customWidth="1"/>
    <col min="3603" max="3603" width="9.7109375" style="2" customWidth="1"/>
    <col min="3604" max="3842" width="9.140625" style="2"/>
    <col min="3843" max="3843" width="48.7109375" style="2" customWidth="1"/>
    <col min="3844" max="3844" width="34.140625" style="2" customWidth="1"/>
    <col min="3845" max="3845" width="4.5703125" style="2" customWidth="1"/>
    <col min="3846" max="3846" width="19.5703125" style="2" customWidth="1"/>
    <col min="3847" max="3849" width="10.5703125" style="2" customWidth="1"/>
    <col min="3850" max="3850" width="12.28515625" style="2" customWidth="1"/>
    <col min="3851" max="3853" width="10.5703125" style="2" customWidth="1"/>
    <col min="3854" max="3854" width="12.28515625" style="2" customWidth="1"/>
    <col min="3855" max="3855" width="10.7109375" style="2" customWidth="1"/>
    <col min="3856" max="3856" width="12.28515625" style="2" customWidth="1"/>
    <col min="3857" max="3857" width="10.7109375" style="2" customWidth="1"/>
    <col min="3858" max="3858" width="0" style="2" hidden="1" customWidth="1"/>
    <col min="3859" max="3859" width="9.7109375" style="2" customWidth="1"/>
    <col min="3860" max="4098" width="9.140625" style="2"/>
    <col min="4099" max="4099" width="48.7109375" style="2" customWidth="1"/>
    <col min="4100" max="4100" width="34.140625" style="2" customWidth="1"/>
    <col min="4101" max="4101" width="4.5703125" style="2" customWidth="1"/>
    <col min="4102" max="4102" width="19.5703125" style="2" customWidth="1"/>
    <col min="4103" max="4105" width="10.5703125" style="2" customWidth="1"/>
    <col min="4106" max="4106" width="12.28515625" style="2" customWidth="1"/>
    <col min="4107" max="4109" width="10.5703125" style="2" customWidth="1"/>
    <col min="4110" max="4110" width="12.28515625" style="2" customWidth="1"/>
    <col min="4111" max="4111" width="10.7109375" style="2" customWidth="1"/>
    <col min="4112" max="4112" width="12.28515625" style="2" customWidth="1"/>
    <col min="4113" max="4113" width="10.7109375" style="2" customWidth="1"/>
    <col min="4114" max="4114" width="0" style="2" hidden="1" customWidth="1"/>
    <col min="4115" max="4115" width="9.7109375" style="2" customWidth="1"/>
    <col min="4116" max="4354" width="9.140625" style="2"/>
    <col min="4355" max="4355" width="48.7109375" style="2" customWidth="1"/>
    <col min="4356" max="4356" width="34.140625" style="2" customWidth="1"/>
    <col min="4357" max="4357" width="4.5703125" style="2" customWidth="1"/>
    <col min="4358" max="4358" width="19.5703125" style="2" customWidth="1"/>
    <col min="4359" max="4361" width="10.5703125" style="2" customWidth="1"/>
    <col min="4362" max="4362" width="12.28515625" style="2" customWidth="1"/>
    <col min="4363" max="4365" width="10.5703125" style="2" customWidth="1"/>
    <col min="4366" max="4366" width="12.28515625" style="2" customWidth="1"/>
    <col min="4367" max="4367" width="10.7109375" style="2" customWidth="1"/>
    <col min="4368" max="4368" width="12.28515625" style="2" customWidth="1"/>
    <col min="4369" max="4369" width="10.7109375" style="2" customWidth="1"/>
    <col min="4370" max="4370" width="0" style="2" hidden="1" customWidth="1"/>
    <col min="4371" max="4371" width="9.7109375" style="2" customWidth="1"/>
    <col min="4372" max="4610" width="9.140625" style="2"/>
    <col min="4611" max="4611" width="48.7109375" style="2" customWidth="1"/>
    <col min="4612" max="4612" width="34.140625" style="2" customWidth="1"/>
    <col min="4613" max="4613" width="4.5703125" style="2" customWidth="1"/>
    <col min="4614" max="4614" width="19.5703125" style="2" customWidth="1"/>
    <col min="4615" max="4617" width="10.5703125" style="2" customWidth="1"/>
    <col min="4618" max="4618" width="12.28515625" style="2" customWidth="1"/>
    <col min="4619" max="4621" width="10.5703125" style="2" customWidth="1"/>
    <col min="4622" max="4622" width="12.28515625" style="2" customWidth="1"/>
    <col min="4623" max="4623" width="10.7109375" style="2" customWidth="1"/>
    <col min="4624" max="4624" width="12.28515625" style="2" customWidth="1"/>
    <col min="4625" max="4625" width="10.7109375" style="2" customWidth="1"/>
    <col min="4626" max="4626" width="0" style="2" hidden="1" customWidth="1"/>
    <col min="4627" max="4627" width="9.7109375" style="2" customWidth="1"/>
    <col min="4628" max="4866" width="9.140625" style="2"/>
    <col min="4867" max="4867" width="48.7109375" style="2" customWidth="1"/>
    <col min="4868" max="4868" width="34.140625" style="2" customWidth="1"/>
    <col min="4869" max="4869" width="4.5703125" style="2" customWidth="1"/>
    <col min="4870" max="4870" width="19.5703125" style="2" customWidth="1"/>
    <col min="4871" max="4873" width="10.5703125" style="2" customWidth="1"/>
    <col min="4874" max="4874" width="12.28515625" style="2" customWidth="1"/>
    <col min="4875" max="4877" width="10.5703125" style="2" customWidth="1"/>
    <col min="4878" max="4878" width="12.28515625" style="2" customWidth="1"/>
    <col min="4879" max="4879" width="10.7109375" style="2" customWidth="1"/>
    <col min="4880" max="4880" width="12.28515625" style="2" customWidth="1"/>
    <col min="4881" max="4881" width="10.7109375" style="2" customWidth="1"/>
    <col min="4882" max="4882" width="0" style="2" hidden="1" customWidth="1"/>
    <col min="4883" max="4883" width="9.7109375" style="2" customWidth="1"/>
    <col min="4884" max="5122" width="9.140625" style="2"/>
    <col min="5123" max="5123" width="48.7109375" style="2" customWidth="1"/>
    <col min="5124" max="5124" width="34.140625" style="2" customWidth="1"/>
    <col min="5125" max="5125" width="4.5703125" style="2" customWidth="1"/>
    <col min="5126" max="5126" width="19.5703125" style="2" customWidth="1"/>
    <col min="5127" max="5129" width="10.5703125" style="2" customWidth="1"/>
    <col min="5130" max="5130" width="12.28515625" style="2" customWidth="1"/>
    <col min="5131" max="5133" width="10.5703125" style="2" customWidth="1"/>
    <col min="5134" max="5134" width="12.28515625" style="2" customWidth="1"/>
    <col min="5135" max="5135" width="10.7109375" style="2" customWidth="1"/>
    <col min="5136" max="5136" width="12.28515625" style="2" customWidth="1"/>
    <col min="5137" max="5137" width="10.7109375" style="2" customWidth="1"/>
    <col min="5138" max="5138" width="0" style="2" hidden="1" customWidth="1"/>
    <col min="5139" max="5139" width="9.7109375" style="2" customWidth="1"/>
    <col min="5140" max="5378" width="9.140625" style="2"/>
    <col min="5379" max="5379" width="48.7109375" style="2" customWidth="1"/>
    <col min="5380" max="5380" width="34.140625" style="2" customWidth="1"/>
    <col min="5381" max="5381" width="4.5703125" style="2" customWidth="1"/>
    <col min="5382" max="5382" width="19.5703125" style="2" customWidth="1"/>
    <col min="5383" max="5385" width="10.5703125" style="2" customWidth="1"/>
    <col min="5386" max="5386" width="12.28515625" style="2" customWidth="1"/>
    <col min="5387" max="5389" width="10.5703125" style="2" customWidth="1"/>
    <col min="5390" max="5390" width="12.28515625" style="2" customWidth="1"/>
    <col min="5391" max="5391" width="10.7109375" style="2" customWidth="1"/>
    <col min="5392" max="5392" width="12.28515625" style="2" customWidth="1"/>
    <col min="5393" max="5393" width="10.7109375" style="2" customWidth="1"/>
    <col min="5394" max="5394" width="0" style="2" hidden="1" customWidth="1"/>
    <col min="5395" max="5395" width="9.7109375" style="2" customWidth="1"/>
    <col min="5396" max="5634" width="9.140625" style="2"/>
    <col min="5635" max="5635" width="48.7109375" style="2" customWidth="1"/>
    <col min="5636" max="5636" width="34.140625" style="2" customWidth="1"/>
    <col min="5637" max="5637" width="4.5703125" style="2" customWidth="1"/>
    <col min="5638" max="5638" width="19.5703125" style="2" customWidth="1"/>
    <col min="5639" max="5641" width="10.5703125" style="2" customWidth="1"/>
    <col min="5642" max="5642" width="12.28515625" style="2" customWidth="1"/>
    <col min="5643" max="5645" width="10.5703125" style="2" customWidth="1"/>
    <col min="5646" max="5646" width="12.28515625" style="2" customWidth="1"/>
    <col min="5647" max="5647" width="10.7109375" style="2" customWidth="1"/>
    <col min="5648" max="5648" width="12.28515625" style="2" customWidth="1"/>
    <col min="5649" max="5649" width="10.7109375" style="2" customWidth="1"/>
    <col min="5650" max="5650" width="0" style="2" hidden="1" customWidth="1"/>
    <col min="5651" max="5651" width="9.7109375" style="2" customWidth="1"/>
    <col min="5652" max="5890" width="9.140625" style="2"/>
    <col min="5891" max="5891" width="48.7109375" style="2" customWidth="1"/>
    <col min="5892" max="5892" width="34.140625" style="2" customWidth="1"/>
    <col min="5893" max="5893" width="4.5703125" style="2" customWidth="1"/>
    <col min="5894" max="5894" width="19.5703125" style="2" customWidth="1"/>
    <col min="5895" max="5897" width="10.5703125" style="2" customWidth="1"/>
    <col min="5898" max="5898" width="12.28515625" style="2" customWidth="1"/>
    <col min="5899" max="5901" width="10.5703125" style="2" customWidth="1"/>
    <col min="5902" max="5902" width="12.28515625" style="2" customWidth="1"/>
    <col min="5903" max="5903" width="10.7109375" style="2" customWidth="1"/>
    <col min="5904" max="5904" width="12.28515625" style="2" customWidth="1"/>
    <col min="5905" max="5905" width="10.7109375" style="2" customWidth="1"/>
    <col min="5906" max="5906" width="0" style="2" hidden="1" customWidth="1"/>
    <col min="5907" max="5907" width="9.7109375" style="2" customWidth="1"/>
    <col min="5908" max="6146" width="9.140625" style="2"/>
    <col min="6147" max="6147" width="48.7109375" style="2" customWidth="1"/>
    <col min="6148" max="6148" width="34.140625" style="2" customWidth="1"/>
    <col min="6149" max="6149" width="4.5703125" style="2" customWidth="1"/>
    <col min="6150" max="6150" width="19.5703125" style="2" customWidth="1"/>
    <col min="6151" max="6153" width="10.5703125" style="2" customWidth="1"/>
    <col min="6154" max="6154" width="12.28515625" style="2" customWidth="1"/>
    <col min="6155" max="6157" width="10.5703125" style="2" customWidth="1"/>
    <col min="6158" max="6158" width="12.28515625" style="2" customWidth="1"/>
    <col min="6159" max="6159" width="10.7109375" style="2" customWidth="1"/>
    <col min="6160" max="6160" width="12.28515625" style="2" customWidth="1"/>
    <col min="6161" max="6161" width="10.7109375" style="2" customWidth="1"/>
    <col min="6162" max="6162" width="0" style="2" hidden="1" customWidth="1"/>
    <col min="6163" max="6163" width="9.7109375" style="2" customWidth="1"/>
    <col min="6164" max="6402" width="9.140625" style="2"/>
    <col min="6403" max="6403" width="48.7109375" style="2" customWidth="1"/>
    <col min="6404" max="6404" width="34.140625" style="2" customWidth="1"/>
    <col min="6405" max="6405" width="4.5703125" style="2" customWidth="1"/>
    <col min="6406" max="6406" width="19.5703125" style="2" customWidth="1"/>
    <col min="6407" max="6409" width="10.5703125" style="2" customWidth="1"/>
    <col min="6410" max="6410" width="12.28515625" style="2" customWidth="1"/>
    <col min="6411" max="6413" width="10.5703125" style="2" customWidth="1"/>
    <col min="6414" max="6414" width="12.28515625" style="2" customWidth="1"/>
    <col min="6415" max="6415" width="10.7109375" style="2" customWidth="1"/>
    <col min="6416" max="6416" width="12.28515625" style="2" customWidth="1"/>
    <col min="6417" max="6417" width="10.7109375" style="2" customWidth="1"/>
    <col min="6418" max="6418" width="0" style="2" hidden="1" customWidth="1"/>
    <col min="6419" max="6419" width="9.7109375" style="2" customWidth="1"/>
    <col min="6420" max="6658" width="9.140625" style="2"/>
    <col min="6659" max="6659" width="48.7109375" style="2" customWidth="1"/>
    <col min="6660" max="6660" width="34.140625" style="2" customWidth="1"/>
    <col min="6661" max="6661" width="4.5703125" style="2" customWidth="1"/>
    <col min="6662" max="6662" width="19.5703125" style="2" customWidth="1"/>
    <col min="6663" max="6665" width="10.5703125" style="2" customWidth="1"/>
    <col min="6666" max="6666" width="12.28515625" style="2" customWidth="1"/>
    <col min="6667" max="6669" width="10.5703125" style="2" customWidth="1"/>
    <col min="6670" max="6670" width="12.28515625" style="2" customWidth="1"/>
    <col min="6671" max="6671" width="10.7109375" style="2" customWidth="1"/>
    <col min="6672" max="6672" width="12.28515625" style="2" customWidth="1"/>
    <col min="6673" max="6673" width="10.7109375" style="2" customWidth="1"/>
    <col min="6674" max="6674" width="0" style="2" hidden="1" customWidth="1"/>
    <col min="6675" max="6675" width="9.7109375" style="2" customWidth="1"/>
    <col min="6676" max="6914" width="9.140625" style="2"/>
    <col min="6915" max="6915" width="48.7109375" style="2" customWidth="1"/>
    <col min="6916" max="6916" width="34.140625" style="2" customWidth="1"/>
    <col min="6917" max="6917" width="4.5703125" style="2" customWidth="1"/>
    <col min="6918" max="6918" width="19.5703125" style="2" customWidth="1"/>
    <col min="6919" max="6921" width="10.5703125" style="2" customWidth="1"/>
    <col min="6922" max="6922" width="12.28515625" style="2" customWidth="1"/>
    <col min="6923" max="6925" width="10.5703125" style="2" customWidth="1"/>
    <col min="6926" max="6926" width="12.28515625" style="2" customWidth="1"/>
    <col min="6927" max="6927" width="10.7109375" style="2" customWidth="1"/>
    <col min="6928" max="6928" width="12.28515625" style="2" customWidth="1"/>
    <col min="6929" max="6929" width="10.7109375" style="2" customWidth="1"/>
    <col min="6930" max="6930" width="0" style="2" hidden="1" customWidth="1"/>
    <col min="6931" max="6931" width="9.7109375" style="2" customWidth="1"/>
    <col min="6932" max="7170" width="9.140625" style="2"/>
    <col min="7171" max="7171" width="48.7109375" style="2" customWidth="1"/>
    <col min="7172" max="7172" width="34.140625" style="2" customWidth="1"/>
    <col min="7173" max="7173" width="4.5703125" style="2" customWidth="1"/>
    <col min="7174" max="7174" width="19.5703125" style="2" customWidth="1"/>
    <col min="7175" max="7177" width="10.5703125" style="2" customWidth="1"/>
    <col min="7178" max="7178" width="12.28515625" style="2" customWidth="1"/>
    <col min="7179" max="7181" width="10.5703125" style="2" customWidth="1"/>
    <col min="7182" max="7182" width="12.28515625" style="2" customWidth="1"/>
    <col min="7183" max="7183" width="10.7109375" style="2" customWidth="1"/>
    <col min="7184" max="7184" width="12.28515625" style="2" customWidth="1"/>
    <col min="7185" max="7185" width="10.7109375" style="2" customWidth="1"/>
    <col min="7186" max="7186" width="0" style="2" hidden="1" customWidth="1"/>
    <col min="7187" max="7187" width="9.7109375" style="2" customWidth="1"/>
    <col min="7188" max="7426" width="9.140625" style="2"/>
    <col min="7427" max="7427" width="48.7109375" style="2" customWidth="1"/>
    <col min="7428" max="7428" width="34.140625" style="2" customWidth="1"/>
    <col min="7429" max="7429" width="4.5703125" style="2" customWidth="1"/>
    <col min="7430" max="7430" width="19.5703125" style="2" customWidth="1"/>
    <col min="7431" max="7433" width="10.5703125" style="2" customWidth="1"/>
    <col min="7434" max="7434" width="12.28515625" style="2" customWidth="1"/>
    <col min="7435" max="7437" width="10.5703125" style="2" customWidth="1"/>
    <col min="7438" max="7438" width="12.28515625" style="2" customWidth="1"/>
    <col min="7439" max="7439" width="10.7109375" style="2" customWidth="1"/>
    <col min="7440" max="7440" width="12.28515625" style="2" customWidth="1"/>
    <col min="7441" max="7441" width="10.7109375" style="2" customWidth="1"/>
    <col min="7442" max="7442" width="0" style="2" hidden="1" customWidth="1"/>
    <col min="7443" max="7443" width="9.7109375" style="2" customWidth="1"/>
    <col min="7444" max="7682" width="9.140625" style="2"/>
    <col min="7683" max="7683" width="48.7109375" style="2" customWidth="1"/>
    <col min="7684" max="7684" width="34.140625" style="2" customWidth="1"/>
    <col min="7685" max="7685" width="4.5703125" style="2" customWidth="1"/>
    <col min="7686" max="7686" width="19.5703125" style="2" customWidth="1"/>
    <col min="7687" max="7689" width="10.5703125" style="2" customWidth="1"/>
    <col min="7690" max="7690" width="12.28515625" style="2" customWidth="1"/>
    <col min="7691" max="7693" width="10.5703125" style="2" customWidth="1"/>
    <col min="7694" max="7694" width="12.28515625" style="2" customWidth="1"/>
    <col min="7695" max="7695" width="10.7109375" style="2" customWidth="1"/>
    <col min="7696" max="7696" width="12.28515625" style="2" customWidth="1"/>
    <col min="7697" max="7697" width="10.7109375" style="2" customWidth="1"/>
    <col min="7698" max="7698" width="0" style="2" hidden="1" customWidth="1"/>
    <col min="7699" max="7699" width="9.7109375" style="2" customWidth="1"/>
    <col min="7700" max="7938" width="9.140625" style="2"/>
    <col min="7939" max="7939" width="48.7109375" style="2" customWidth="1"/>
    <col min="7940" max="7940" width="34.140625" style="2" customWidth="1"/>
    <col min="7941" max="7941" width="4.5703125" style="2" customWidth="1"/>
    <col min="7942" max="7942" width="19.5703125" style="2" customWidth="1"/>
    <col min="7943" max="7945" width="10.5703125" style="2" customWidth="1"/>
    <col min="7946" max="7946" width="12.28515625" style="2" customWidth="1"/>
    <col min="7947" max="7949" width="10.5703125" style="2" customWidth="1"/>
    <col min="7950" max="7950" width="12.28515625" style="2" customWidth="1"/>
    <col min="7951" max="7951" width="10.7109375" style="2" customWidth="1"/>
    <col min="7952" max="7952" width="12.28515625" style="2" customWidth="1"/>
    <col min="7953" max="7953" width="10.7109375" style="2" customWidth="1"/>
    <col min="7954" max="7954" width="0" style="2" hidden="1" customWidth="1"/>
    <col min="7955" max="7955" width="9.7109375" style="2" customWidth="1"/>
    <col min="7956" max="8194" width="9.140625" style="2"/>
    <col min="8195" max="8195" width="48.7109375" style="2" customWidth="1"/>
    <col min="8196" max="8196" width="34.140625" style="2" customWidth="1"/>
    <col min="8197" max="8197" width="4.5703125" style="2" customWidth="1"/>
    <col min="8198" max="8198" width="19.5703125" style="2" customWidth="1"/>
    <col min="8199" max="8201" width="10.5703125" style="2" customWidth="1"/>
    <col min="8202" max="8202" width="12.28515625" style="2" customWidth="1"/>
    <col min="8203" max="8205" width="10.5703125" style="2" customWidth="1"/>
    <col min="8206" max="8206" width="12.28515625" style="2" customWidth="1"/>
    <col min="8207" max="8207" width="10.7109375" style="2" customWidth="1"/>
    <col min="8208" max="8208" width="12.28515625" style="2" customWidth="1"/>
    <col min="8209" max="8209" width="10.7109375" style="2" customWidth="1"/>
    <col min="8210" max="8210" width="0" style="2" hidden="1" customWidth="1"/>
    <col min="8211" max="8211" width="9.7109375" style="2" customWidth="1"/>
    <col min="8212" max="8450" width="9.140625" style="2"/>
    <col min="8451" max="8451" width="48.7109375" style="2" customWidth="1"/>
    <col min="8452" max="8452" width="34.140625" style="2" customWidth="1"/>
    <col min="8453" max="8453" width="4.5703125" style="2" customWidth="1"/>
    <col min="8454" max="8454" width="19.5703125" style="2" customWidth="1"/>
    <col min="8455" max="8457" width="10.5703125" style="2" customWidth="1"/>
    <col min="8458" max="8458" width="12.28515625" style="2" customWidth="1"/>
    <col min="8459" max="8461" width="10.5703125" style="2" customWidth="1"/>
    <col min="8462" max="8462" width="12.28515625" style="2" customWidth="1"/>
    <col min="8463" max="8463" width="10.7109375" style="2" customWidth="1"/>
    <col min="8464" max="8464" width="12.28515625" style="2" customWidth="1"/>
    <col min="8465" max="8465" width="10.7109375" style="2" customWidth="1"/>
    <col min="8466" max="8466" width="0" style="2" hidden="1" customWidth="1"/>
    <col min="8467" max="8467" width="9.7109375" style="2" customWidth="1"/>
    <col min="8468" max="8706" width="9.140625" style="2"/>
    <col min="8707" max="8707" width="48.7109375" style="2" customWidth="1"/>
    <col min="8708" max="8708" width="34.140625" style="2" customWidth="1"/>
    <col min="8709" max="8709" width="4.5703125" style="2" customWidth="1"/>
    <col min="8710" max="8710" width="19.5703125" style="2" customWidth="1"/>
    <col min="8711" max="8713" width="10.5703125" style="2" customWidth="1"/>
    <col min="8714" max="8714" width="12.28515625" style="2" customWidth="1"/>
    <col min="8715" max="8717" width="10.5703125" style="2" customWidth="1"/>
    <col min="8718" max="8718" width="12.28515625" style="2" customWidth="1"/>
    <col min="8719" max="8719" width="10.7109375" style="2" customWidth="1"/>
    <col min="8720" max="8720" width="12.28515625" style="2" customWidth="1"/>
    <col min="8721" max="8721" width="10.7109375" style="2" customWidth="1"/>
    <col min="8722" max="8722" width="0" style="2" hidden="1" customWidth="1"/>
    <col min="8723" max="8723" width="9.7109375" style="2" customWidth="1"/>
    <col min="8724" max="8962" width="9.140625" style="2"/>
    <col min="8963" max="8963" width="48.7109375" style="2" customWidth="1"/>
    <col min="8964" max="8964" width="34.140625" style="2" customWidth="1"/>
    <col min="8965" max="8965" width="4.5703125" style="2" customWidth="1"/>
    <col min="8966" max="8966" width="19.5703125" style="2" customWidth="1"/>
    <col min="8967" max="8969" width="10.5703125" style="2" customWidth="1"/>
    <col min="8970" max="8970" width="12.28515625" style="2" customWidth="1"/>
    <col min="8971" max="8973" width="10.5703125" style="2" customWidth="1"/>
    <col min="8974" max="8974" width="12.28515625" style="2" customWidth="1"/>
    <col min="8975" max="8975" width="10.7109375" style="2" customWidth="1"/>
    <col min="8976" max="8976" width="12.28515625" style="2" customWidth="1"/>
    <col min="8977" max="8977" width="10.7109375" style="2" customWidth="1"/>
    <col min="8978" max="8978" width="0" style="2" hidden="1" customWidth="1"/>
    <col min="8979" max="8979" width="9.7109375" style="2" customWidth="1"/>
    <col min="8980" max="9218" width="9.140625" style="2"/>
    <col min="9219" max="9219" width="48.7109375" style="2" customWidth="1"/>
    <col min="9220" max="9220" width="34.140625" style="2" customWidth="1"/>
    <col min="9221" max="9221" width="4.5703125" style="2" customWidth="1"/>
    <col min="9222" max="9222" width="19.5703125" style="2" customWidth="1"/>
    <col min="9223" max="9225" width="10.5703125" style="2" customWidth="1"/>
    <col min="9226" max="9226" width="12.28515625" style="2" customWidth="1"/>
    <col min="9227" max="9229" width="10.5703125" style="2" customWidth="1"/>
    <col min="9230" max="9230" width="12.28515625" style="2" customWidth="1"/>
    <col min="9231" max="9231" width="10.7109375" style="2" customWidth="1"/>
    <col min="9232" max="9232" width="12.28515625" style="2" customWidth="1"/>
    <col min="9233" max="9233" width="10.7109375" style="2" customWidth="1"/>
    <col min="9234" max="9234" width="0" style="2" hidden="1" customWidth="1"/>
    <col min="9235" max="9235" width="9.7109375" style="2" customWidth="1"/>
    <col min="9236" max="9474" width="9.140625" style="2"/>
    <col min="9475" max="9475" width="48.7109375" style="2" customWidth="1"/>
    <col min="9476" max="9476" width="34.140625" style="2" customWidth="1"/>
    <col min="9477" max="9477" width="4.5703125" style="2" customWidth="1"/>
    <col min="9478" max="9478" width="19.5703125" style="2" customWidth="1"/>
    <col min="9479" max="9481" width="10.5703125" style="2" customWidth="1"/>
    <col min="9482" max="9482" width="12.28515625" style="2" customWidth="1"/>
    <col min="9483" max="9485" width="10.5703125" style="2" customWidth="1"/>
    <col min="9486" max="9486" width="12.28515625" style="2" customWidth="1"/>
    <col min="9487" max="9487" width="10.7109375" style="2" customWidth="1"/>
    <col min="9488" max="9488" width="12.28515625" style="2" customWidth="1"/>
    <col min="9489" max="9489" width="10.7109375" style="2" customWidth="1"/>
    <col min="9490" max="9490" width="0" style="2" hidden="1" customWidth="1"/>
    <col min="9491" max="9491" width="9.7109375" style="2" customWidth="1"/>
    <col min="9492" max="9730" width="9.140625" style="2"/>
    <col min="9731" max="9731" width="48.7109375" style="2" customWidth="1"/>
    <col min="9732" max="9732" width="34.140625" style="2" customWidth="1"/>
    <col min="9733" max="9733" width="4.5703125" style="2" customWidth="1"/>
    <col min="9734" max="9734" width="19.5703125" style="2" customWidth="1"/>
    <col min="9735" max="9737" width="10.5703125" style="2" customWidth="1"/>
    <col min="9738" max="9738" width="12.28515625" style="2" customWidth="1"/>
    <col min="9739" max="9741" width="10.5703125" style="2" customWidth="1"/>
    <col min="9742" max="9742" width="12.28515625" style="2" customWidth="1"/>
    <col min="9743" max="9743" width="10.7109375" style="2" customWidth="1"/>
    <col min="9744" max="9744" width="12.28515625" style="2" customWidth="1"/>
    <col min="9745" max="9745" width="10.7109375" style="2" customWidth="1"/>
    <col min="9746" max="9746" width="0" style="2" hidden="1" customWidth="1"/>
    <col min="9747" max="9747" width="9.7109375" style="2" customWidth="1"/>
    <col min="9748" max="9986" width="9.140625" style="2"/>
    <col min="9987" max="9987" width="48.7109375" style="2" customWidth="1"/>
    <col min="9988" max="9988" width="34.140625" style="2" customWidth="1"/>
    <col min="9989" max="9989" width="4.5703125" style="2" customWidth="1"/>
    <col min="9990" max="9990" width="19.5703125" style="2" customWidth="1"/>
    <col min="9991" max="9993" width="10.5703125" style="2" customWidth="1"/>
    <col min="9994" max="9994" width="12.28515625" style="2" customWidth="1"/>
    <col min="9995" max="9997" width="10.5703125" style="2" customWidth="1"/>
    <col min="9998" max="9998" width="12.28515625" style="2" customWidth="1"/>
    <col min="9999" max="9999" width="10.7109375" style="2" customWidth="1"/>
    <col min="10000" max="10000" width="12.28515625" style="2" customWidth="1"/>
    <col min="10001" max="10001" width="10.7109375" style="2" customWidth="1"/>
    <col min="10002" max="10002" width="0" style="2" hidden="1" customWidth="1"/>
    <col min="10003" max="10003" width="9.7109375" style="2" customWidth="1"/>
    <col min="10004" max="10242" width="9.140625" style="2"/>
    <col min="10243" max="10243" width="48.7109375" style="2" customWidth="1"/>
    <col min="10244" max="10244" width="34.140625" style="2" customWidth="1"/>
    <col min="10245" max="10245" width="4.5703125" style="2" customWidth="1"/>
    <col min="10246" max="10246" width="19.5703125" style="2" customWidth="1"/>
    <col min="10247" max="10249" width="10.5703125" style="2" customWidth="1"/>
    <col min="10250" max="10250" width="12.28515625" style="2" customWidth="1"/>
    <col min="10251" max="10253" width="10.5703125" style="2" customWidth="1"/>
    <col min="10254" max="10254" width="12.28515625" style="2" customWidth="1"/>
    <col min="10255" max="10255" width="10.7109375" style="2" customWidth="1"/>
    <col min="10256" max="10256" width="12.28515625" style="2" customWidth="1"/>
    <col min="10257" max="10257" width="10.7109375" style="2" customWidth="1"/>
    <col min="10258" max="10258" width="0" style="2" hidden="1" customWidth="1"/>
    <col min="10259" max="10259" width="9.7109375" style="2" customWidth="1"/>
    <col min="10260" max="10498" width="9.140625" style="2"/>
    <col min="10499" max="10499" width="48.7109375" style="2" customWidth="1"/>
    <col min="10500" max="10500" width="34.140625" style="2" customWidth="1"/>
    <col min="10501" max="10501" width="4.5703125" style="2" customWidth="1"/>
    <col min="10502" max="10502" width="19.5703125" style="2" customWidth="1"/>
    <col min="10503" max="10505" width="10.5703125" style="2" customWidth="1"/>
    <col min="10506" max="10506" width="12.28515625" style="2" customWidth="1"/>
    <col min="10507" max="10509" width="10.5703125" style="2" customWidth="1"/>
    <col min="10510" max="10510" width="12.28515625" style="2" customWidth="1"/>
    <col min="10511" max="10511" width="10.7109375" style="2" customWidth="1"/>
    <col min="10512" max="10512" width="12.28515625" style="2" customWidth="1"/>
    <col min="10513" max="10513" width="10.7109375" style="2" customWidth="1"/>
    <col min="10514" max="10514" width="0" style="2" hidden="1" customWidth="1"/>
    <col min="10515" max="10515" width="9.7109375" style="2" customWidth="1"/>
    <col min="10516" max="10754" width="9.140625" style="2"/>
    <col min="10755" max="10755" width="48.7109375" style="2" customWidth="1"/>
    <col min="10756" max="10756" width="34.140625" style="2" customWidth="1"/>
    <col min="10757" max="10757" width="4.5703125" style="2" customWidth="1"/>
    <col min="10758" max="10758" width="19.5703125" style="2" customWidth="1"/>
    <col min="10759" max="10761" width="10.5703125" style="2" customWidth="1"/>
    <col min="10762" max="10762" width="12.28515625" style="2" customWidth="1"/>
    <col min="10763" max="10765" width="10.5703125" style="2" customWidth="1"/>
    <col min="10766" max="10766" width="12.28515625" style="2" customWidth="1"/>
    <col min="10767" max="10767" width="10.7109375" style="2" customWidth="1"/>
    <col min="10768" max="10768" width="12.28515625" style="2" customWidth="1"/>
    <col min="10769" max="10769" width="10.7109375" style="2" customWidth="1"/>
    <col min="10770" max="10770" width="0" style="2" hidden="1" customWidth="1"/>
    <col min="10771" max="10771" width="9.7109375" style="2" customWidth="1"/>
    <col min="10772" max="11010" width="9.140625" style="2"/>
    <col min="11011" max="11011" width="48.7109375" style="2" customWidth="1"/>
    <col min="11012" max="11012" width="34.140625" style="2" customWidth="1"/>
    <col min="11013" max="11013" width="4.5703125" style="2" customWidth="1"/>
    <col min="11014" max="11014" width="19.5703125" style="2" customWidth="1"/>
    <col min="11015" max="11017" width="10.5703125" style="2" customWidth="1"/>
    <col min="11018" max="11018" width="12.28515625" style="2" customWidth="1"/>
    <col min="11019" max="11021" width="10.5703125" style="2" customWidth="1"/>
    <col min="11022" max="11022" width="12.28515625" style="2" customWidth="1"/>
    <col min="11023" max="11023" width="10.7109375" style="2" customWidth="1"/>
    <col min="11024" max="11024" width="12.28515625" style="2" customWidth="1"/>
    <col min="11025" max="11025" width="10.7109375" style="2" customWidth="1"/>
    <col min="11026" max="11026" width="0" style="2" hidden="1" customWidth="1"/>
    <col min="11027" max="11027" width="9.7109375" style="2" customWidth="1"/>
    <col min="11028" max="11266" width="9.140625" style="2"/>
    <col min="11267" max="11267" width="48.7109375" style="2" customWidth="1"/>
    <col min="11268" max="11268" width="34.140625" style="2" customWidth="1"/>
    <col min="11269" max="11269" width="4.5703125" style="2" customWidth="1"/>
    <col min="11270" max="11270" width="19.5703125" style="2" customWidth="1"/>
    <col min="11271" max="11273" width="10.5703125" style="2" customWidth="1"/>
    <col min="11274" max="11274" width="12.28515625" style="2" customWidth="1"/>
    <col min="11275" max="11277" width="10.5703125" style="2" customWidth="1"/>
    <col min="11278" max="11278" width="12.28515625" style="2" customWidth="1"/>
    <col min="11279" max="11279" width="10.7109375" style="2" customWidth="1"/>
    <col min="11280" max="11280" width="12.28515625" style="2" customWidth="1"/>
    <col min="11281" max="11281" width="10.7109375" style="2" customWidth="1"/>
    <col min="11282" max="11282" width="0" style="2" hidden="1" customWidth="1"/>
    <col min="11283" max="11283" width="9.7109375" style="2" customWidth="1"/>
    <col min="11284" max="11522" width="9.140625" style="2"/>
    <col min="11523" max="11523" width="48.7109375" style="2" customWidth="1"/>
    <col min="11524" max="11524" width="34.140625" style="2" customWidth="1"/>
    <col min="11525" max="11525" width="4.5703125" style="2" customWidth="1"/>
    <col min="11526" max="11526" width="19.5703125" style="2" customWidth="1"/>
    <col min="11527" max="11529" width="10.5703125" style="2" customWidth="1"/>
    <col min="11530" max="11530" width="12.28515625" style="2" customWidth="1"/>
    <col min="11531" max="11533" width="10.5703125" style="2" customWidth="1"/>
    <col min="11534" max="11534" width="12.28515625" style="2" customWidth="1"/>
    <col min="11535" max="11535" width="10.7109375" style="2" customWidth="1"/>
    <col min="11536" max="11536" width="12.28515625" style="2" customWidth="1"/>
    <col min="11537" max="11537" width="10.7109375" style="2" customWidth="1"/>
    <col min="11538" max="11538" width="0" style="2" hidden="1" customWidth="1"/>
    <col min="11539" max="11539" width="9.7109375" style="2" customWidth="1"/>
    <col min="11540" max="11778" width="9.140625" style="2"/>
    <col min="11779" max="11779" width="48.7109375" style="2" customWidth="1"/>
    <col min="11780" max="11780" width="34.140625" style="2" customWidth="1"/>
    <col min="11781" max="11781" width="4.5703125" style="2" customWidth="1"/>
    <col min="11782" max="11782" width="19.5703125" style="2" customWidth="1"/>
    <col min="11783" max="11785" width="10.5703125" style="2" customWidth="1"/>
    <col min="11786" max="11786" width="12.28515625" style="2" customWidth="1"/>
    <col min="11787" max="11789" width="10.5703125" style="2" customWidth="1"/>
    <col min="11790" max="11790" width="12.28515625" style="2" customWidth="1"/>
    <col min="11791" max="11791" width="10.7109375" style="2" customWidth="1"/>
    <col min="11792" max="11792" width="12.28515625" style="2" customWidth="1"/>
    <col min="11793" max="11793" width="10.7109375" style="2" customWidth="1"/>
    <col min="11794" max="11794" width="0" style="2" hidden="1" customWidth="1"/>
    <col min="11795" max="11795" width="9.7109375" style="2" customWidth="1"/>
    <col min="11796" max="12034" width="9.140625" style="2"/>
    <col min="12035" max="12035" width="48.7109375" style="2" customWidth="1"/>
    <col min="12036" max="12036" width="34.140625" style="2" customWidth="1"/>
    <col min="12037" max="12037" width="4.5703125" style="2" customWidth="1"/>
    <col min="12038" max="12038" width="19.5703125" style="2" customWidth="1"/>
    <col min="12039" max="12041" width="10.5703125" style="2" customWidth="1"/>
    <col min="12042" max="12042" width="12.28515625" style="2" customWidth="1"/>
    <col min="12043" max="12045" width="10.5703125" style="2" customWidth="1"/>
    <col min="12046" max="12046" width="12.28515625" style="2" customWidth="1"/>
    <col min="12047" max="12047" width="10.7109375" style="2" customWidth="1"/>
    <col min="12048" max="12048" width="12.28515625" style="2" customWidth="1"/>
    <col min="12049" max="12049" width="10.7109375" style="2" customWidth="1"/>
    <col min="12050" max="12050" width="0" style="2" hidden="1" customWidth="1"/>
    <col min="12051" max="12051" width="9.7109375" style="2" customWidth="1"/>
    <col min="12052" max="12290" width="9.140625" style="2"/>
    <col min="12291" max="12291" width="48.7109375" style="2" customWidth="1"/>
    <col min="12292" max="12292" width="34.140625" style="2" customWidth="1"/>
    <col min="12293" max="12293" width="4.5703125" style="2" customWidth="1"/>
    <col min="12294" max="12294" width="19.5703125" style="2" customWidth="1"/>
    <col min="12295" max="12297" width="10.5703125" style="2" customWidth="1"/>
    <col min="12298" max="12298" width="12.28515625" style="2" customWidth="1"/>
    <col min="12299" max="12301" width="10.5703125" style="2" customWidth="1"/>
    <col min="12302" max="12302" width="12.28515625" style="2" customWidth="1"/>
    <col min="12303" max="12303" width="10.7109375" style="2" customWidth="1"/>
    <col min="12304" max="12304" width="12.28515625" style="2" customWidth="1"/>
    <col min="12305" max="12305" width="10.7109375" style="2" customWidth="1"/>
    <col min="12306" max="12306" width="0" style="2" hidden="1" customWidth="1"/>
    <col min="12307" max="12307" width="9.7109375" style="2" customWidth="1"/>
    <col min="12308" max="12546" width="9.140625" style="2"/>
    <col min="12547" max="12547" width="48.7109375" style="2" customWidth="1"/>
    <col min="12548" max="12548" width="34.140625" style="2" customWidth="1"/>
    <col min="12549" max="12549" width="4.5703125" style="2" customWidth="1"/>
    <col min="12550" max="12550" width="19.5703125" style="2" customWidth="1"/>
    <col min="12551" max="12553" width="10.5703125" style="2" customWidth="1"/>
    <col min="12554" max="12554" width="12.28515625" style="2" customWidth="1"/>
    <col min="12555" max="12557" width="10.5703125" style="2" customWidth="1"/>
    <col min="12558" max="12558" width="12.28515625" style="2" customWidth="1"/>
    <col min="12559" max="12559" width="10.7109375" style="2" customWidth="1"/>
    <col min="12560" max="12560" width="12.28515625" style="2" customWidth="1"/>
    <col min="12561" max="12561" width="10.7109375" style="2" customWidth="1"/>
    <col min="12562" max="12562" width="0" style="2" hidden="1" customWidth="1"/>
    <col min="12563" max="12563" width="9.7109375" style="2" customWidth="1"/>
    <col min="12564" max="12802" width="9.140625" style="2"/>
    <col min="12803" max="12803" width="48.7109375" style="2" customWidth="1"/>
    <col min="12804" max="12804" width="34.140625" style="2" customWidth="1"/>
    <col min="12805" max="12805" width="4.5703125" style="2" customWidth="1"/>
    <col min="12806" max="12806" width="19.5703125" style="2" customWidth="1"/>
    <col min="12807" max="12809" width="10.5703125" style="2" customWidth="1"/>
    <col min="12810" max="12810" width="12.28515625" style="2" customWidth="1"/>
    <col min="12811" max="12813" width="10.5703125" style="2" customWidth="1"/>
    <col min="12814" max="12814" width="12.28515625" style="2" customWidth="1"/>
    <col min="12815" max="12815" width="10.7109375" style="2" customWidth="1"/>
    <col min="12816" max="12816" width="12.28515625" style="2" customWidth="1"/>
    <col min="12817" max="12817" width="10.7109375" style="2" customWidth="1"/>
    <col min="12818" max="12818" width="0" style="2" hidden="1" customWidth="1"/>
    <col min="12819" max="12819" width="9.7109375" style="2" customWidth="1"/>
    <col min="12820" max="13058" width="9.140625" style="2"/>
    <col min="13059" max="13059" width="48.7109375" style="2" customWidth="1"/>
    <col min="13060" max="13060" width="34.140625" style="2" customWidth="1"/>
    <col min="13061" max="13061" width="4.5703125" style="2" customWidth="1"/>
    <col min="13062" max="13062" width="19.5703125" style="2" customWidth="1"/>
    <col min="13063" max="13065" width="10.5703125" style="2" customWidth="1"/>
    <col min="13066" max="13066" width="12.28515625" style="2" customWidth="1"/>
    <col min="13067" max="13069" width="10.5703125" style="2" customWidth="1"/>
    <col min="13070" max="13070" width="12.28515625" style="2" customWidth="1"/>
    <col min="13071" max="13071" width="10.7109375" style="2" customWidth="1"/>
    <col min="13072" max="13072" width="12.28515625" style="2" customWidth="1"/>
    <col min="13073" max="13073" width="10.7109375" style="2" customWidth="1"/>
    <col min="13074" max="13074" width="0" style="2" hidden="1" customWidth="1"/>
    <col min="13075" max="13075" width="9.7109375" style="2" customWidth="1"/>
    <col min="13076" max="13314" width="9.140625" style="2"/>
    <col min="13315" max="13315" width="48.7109375" style="2" customWidth="1"/>
    <col min="13316" max="13316" width="34.140625" style="2" customWidth="1"/>
    <col min="13317" max="13317" width="4.5703125" style="2" customWidth="1"/>
    <col min="13318" max="13318" width="19.5703125" style="2" customWidth="1"/>
    <col min="13319" max="13321" width="10.5703125" style="2" customWidth="1"/>
    <col min="13322" max="13322" width="12.28515625" style="2" customWidth="1"/>
    <col min="13323" max="13325" width="10.5703125" style="2" customWidth="1"/>
    <col min="13326" max="13326" width="12.28515625" style="2" customWidth="1"/>
    <col min="13327" max="13327" width="10.7109375" style="2" customWidth="1"/>
    <col min="13328" max="13328" width="12.28515625" style="2" customWidth="1"/>
    <col min="13329" max="13329" width="10.7109375" style="2" customWidth="1"/>
    <col min="13330" max="13330" width="0" style="2" hidden="1" customWidth="1"/>
    <col min="13331" max="13331" width="9.7109375" style="2" customWidth="1"/>
    <col min="13332" max="13570" width="9.140625" style="2"/>
    <col min="13571" max="13571" width="48.7109375" style="2" customWidth="1"/>
    <col min="13572" max="13572" width="34.140625" style="2" customWidth="1"/>
    <col min="13573" max="13573" width="4.5703125" style="2" customWidth="1"/>
    <col min="13574" max="13574" width="19.5703125" style="2" customWidth="1"/>
    <col min="13575" max="13577" width="10.5703125" style="2" customWidth="1"/>
    <col min="13578" max="13578" width="12.28515625" style="2" customWidth="1"/>
    <col min="13579" max="13581" width="10.5703125" style="2" customWidth="1"/>
    <col min="13582" max="13582" width="12.28515625" style="2" customWidth="1"/>
    <col min="13583" max="13583" width="10.7109375" style="2" customWidth="1"/>
    <col min="13584" max="13584" width="12.28515625" style="2" customWidth="1"/>
    <col min="13585" max="13585" width="10.7109375" style="2" customWidth="1"/>
    <col min="13586" max="13586" width="0" style="2" hidden="1" customWidth="1"/>
    <col min="13587" max="13587" width="9.7109375" style="2" customWidth="1"/>
    <col min="13588" max="13826" width="9.140625" style="2"/>
    <col min="13827" max="13827" width="48.7109375" style="2" customWidth="1"/>
    <col min="13828" max="13828" width="34.140625" style="2" customWidth="1"/>
    <col min="13829" max="13829" width="4.5703125" style="2" customWidth="1"/>
    <col min="13830" max="13830" width="19.5703125" style="2" customWidth="1"/>
    <col min="13831" max="13833" width="10.5703125" style="2" customWidth="1"/>
    <col min="13834" max="13834" width="12.28515625" style="2" customWidth="1"/>
    <col min="13835" max="13837" width="10.5703125" style="2" customWidth="1"/>
    <col min="13838" max="13838" width="12.28515625" style="2" customWidth="1"/>
    <col min="13839" max="13839" width="10.7109375" style="2" customWidth="1"/>
    <col min="13840" max="13840" width="12.28515625" style="2" customWidth="1"/>
    <col min="13841" max="13841" width="10.7109375" style="2" customWidth="1"/>
    <col min="13842" max="13842" width="0" style="2" hidden="1" customWidth="1"/>
    <col min="13843" max="13843" width="9.7109375" style="2" customWidth="1"/>
    <col min="13844" max="14082" width="9.140625" style="2"/>
    <col min="14083" max="14083" width="48.7109375" style="2" customWidth="1"/>
    <col min="14084" max="14084" width="34.140625" style="2" customWidth="1"/>
    <col min="14085" max="14085" width="4.5703125" style="2" customWidth="1"/>
    <col min="14086" max="14086" width="19.5703125" style="2" customWidth="1"/>
    <col min="14087" max="14089" width="10.5703125" style="2" customWidth="1"/>
    <col min="14090" max="14090" width="12.28515625" style="2" customWidth="1"/>
    <col min="14091" max="14093" width="10.5703125" style="2" customWidth="1"/>
    <col min="14094" max="14094" width="12.28515625" style="2" customWidth="1"/>
    <col min="14095" max="14095" width="10.7109375" style="2" customWidth="1"/>
    <col min="14096" max="14096" width="12.28515625" style="2" customWidth="1"/>
    <col min="14097" max="14097" width="10.7109375" style="2" customWidth="1"/>
    <col min="14098" max="14098" width="0" style="2" hidden="1" customWidth="1"/>
    <col min="14099" max="14099" width="9.7109375" style="2" customWidth="1"/>
    <col min="14100" max="14338" width="9.140625" style="2"/>
    <col min="14339" max="14339" width="48.7109375" style="2" customWidth="1"/>
    <col min="14340" max="14340" width="34.140625" style="2" customWidth="1"/>
    <col min="14341" max="14341" width="4.5703125" style="2" customWidth="1"/>
    <col min="14342" max="14342" width="19.5703125" style="2" customWidth="1"/>
    <col min="14343" max="14345" width="10.5703125" style="2" customWidth="1"/>
    <col min="14346" max="14346" width="12.28515625" style="2" customWidth="1"/>
    <col min="14347" max="14349" width="10.5703125" style="2" customWidth="1"/>
    <col min="14350" max="14350" width="12.28515625" style="2" customWidth="1"/>
    <col min="14351" max="14351" width="10.7109375" style="2" customWidth="1"/>
    <col min="14352" max="14352" width="12.28515625" style="2" customWidth="1"/>
    <col min="14353" max="14353" width="10.7109375" style="2" customWidth="1"/>
    <col min="14354" max="14354" width="0" style="2" hidden="1" customWidth="1"/>
    <col min="14355" max="14355" width="9.7109375" style="2" customWidth="1"/>
    <col min="14356" max="14594" width="9.140625" style="2"/>
    <col min="14595" max="14595" width="48.7109375" style="2" customWidth="1"/>
    <col min="14596" max="14596" width="34.140625" style="2" customWidth="1"/>
    <col min="14597" max="14597" width="4.5703125" style="2" customWidth="1"/>
    <col min="14598" max="14598" width="19.5703125" style="2" customWidth="1"/>
    <col min="14599" max="14601" width="10.5703125" style="2" customWidth="1"/>
    <col min="14602" max="14602" width="12.28515625" style="2" customWidth="1"/>
    <col min="14603" max="14605" width="10.5703125" style="2" customWidth="1"/>
    <col min="14606" max="14606" width="12.28515625" style="2" customWidth="1"/>
    <col min="14607" max="14607" width="10.7109375" style="2" customWidth="1"/>
    <col min="14608" max="14608" width="12.28515625" style="2" customWidth="1"/>
    <col min="14609" max="14609" width="10.7109375" style="2" customWidth="1"/>
    <col min="14610" max="14610" width="0" style="2" hidden="1" customWidth="1"/>
    <col min="14611" max="14611" width="9.7109375" style="2" customWidth="1"/>
    <col min="14612" max="14850" width="9.140625" style="2"/>
    <col min="14851" max="14851" width="48.7109375" style="2" customWidth="1"/>
    <col min="14852" max="14852" width="34.140625" style="2" customWidth="1"/>
    <col min="14853" max="14853" width="4.5703125" style="2" customWidth="1"/>
    <col min="14854" max="14854" width="19.5703125" style="2" customWidth="1"/>
    <col min="14855" max="14857" width="10.5703125" style="2" customWidth="1"/>
    <col min="14858" max="14858" width="12.28515625" style="2" customWidth="1"/>
    <col min="14859" max="14861" width="10.5703125" style="2" customWidth="1"/>
    <col min="14862" max="14862" width="12.28515625" style="2" customWidth="1"/>
    <col min="14863" max="14863" width="10.7109375" style="2" customWidth="1"/>
    <col min="14864" max="14864" width="12.28515625" style="2" customWidth="1"/>
    <col min="14865" max="14865" width="10.7109375" style="2" customWidth="1"/>
    <col min="14866" max="14866" width="0" style="2" hidden="1" customWidth="1"/>
    <col min="14867" max="14867" width="9.7109375" style="2" customWidth="1"/>
    <col min="14868" max="15106" width="9.140625" style="2"/>
    <col min="15107" max="15107" width="48.7109375" style="2" customWidth="1"/>
    <col min="15108" max="15108" width="34.140625" style="2" customWidth="1"/>
    <col min="15109" max="15109" width="4.5703125" style="2" customWidth="1"/>
    <col min="15110" max="15110" width="19.5703125" style="2" customWidth="1"/>
    <col min="15111" max="15113" width="10.5703125" style="2" customWidth="1"/>
    <col min="15114" max="15114" width="12.28515625" style="2" customWidth="1"/>
    <col min="15115" max="15117" width="10.5703125" style="2" customWidth="1"/>
    <col min="15118" max="15118" width="12.28515625" style="2" customWidth="1"/>
    <col min="15119" max="15119" width="10.7109375" style="2" customWidth="1"/>
    <col min="15120" max="15120" width="12.28515625" style="2" customWidth="1"/>
    <col min="15121" max="15121" width="10.7109375" style="2" customWidth="1"/>
    <col min="15122" max="15122" width="0" style="2" hidden="1" customWidth="1"/>
    <col min="15123" max="15123" width="9.7109375" style="2" customWidth="1"/>
    <col min="15124" max="15362" width="9.140625" style="2"/>
    <col min="15363" max="15363" width="48.7109375" style="2" customWidth="1"/>
    <col min="15364" max="15364" width="34.140625" style="2" customWidth="1"/>
    <col min="15365" max="15365" width="4.5703125" style="2" customWidth="1"/>
    <col min="15366" max="15366" width="19.5703125" style="2" customWidth="1"/>
    <col min="15367" max="15369" width="10.5703125" style="2" customWidth="1"/>
    <col min="15370" max="15370" width="12.28515625" style="2" customWidth="1"/>
    <col min="15371" max="15373" width="10.5703125" style="2" customWidth="1"/>
    <col min="15374" max="15374" width="12.28515625" style="2" customWidth="1"/>
    <col min="15375" max="15375" width="10.7109375" style="2" customWidth="1"/>
    <col min="15376" max="15376" width="12.28515625" style="2" customWidth="1"/>
    <col min="15377" max="15377" width="10.7109375" style="2" customWidth="1"/>
    <col min="15378" max="15378" width="0" style="2" hidden="1" customWidth="1"/>
    <col min="15379" max="15379" width="9.7109375" style="2" customWidth="1"/>
    <col min="15380" max="15618" width="9.140625" style="2"/>
    <col min="15619" max="15619" width="48.7109375" style="2" customWidth="1"/>
    <col min="15620" max="15620" width="34.140625" style="2" customWidth="1"/>
    <col min="15621" max="15621" width="4.5703125" style="2" customWidth="1"/>
    <col min="15622" max="15622" width="19.5703125" style="2" customWidth="1"/>
    <col min="15623" max="15625" width="10.5703125" style="2" customWidth="1"/>
    <col min="15626" max="15626" width="12.28515625" style="2" customWidth="1"/>
    <col min="15627" max="15629" width="10.5703125" style="2" customWidth="1"/>
    <col min="15630" max="15630" width="12.28515625" style="2" customWidth="1"/>
    <col min="15631" max="15631" width="10.7109375" style="2" customWidth="1"/>
    <col min="15632" max="15632" width="12.28515625" style="2" customWidth="1"/>
    <col min="15633" max="15633" width="10.7109375" style="2" customWidth="1"/>
    <col min="15634" max="15634" width="0" style="2" hidden="1" customWidth="1"/>
    <col min="15635" max="15635" width="9.7109375" style="2" customWidth="1"/>
    <col min="15636" max="15874" width="9.140625" style="2"/>
    <col min="15875" max="15875" width="48.7109375" style="2" customWidth="1"/>
    <col min="15876" max="15876" width="34.140625" style="2" customWidth="1"/>
    <col min="15877" max="15877" width="4.5703125" style="2" customWidth="1"/>
    <col min="15878" max="15878" width="19.5703125" style="2" customWidth="1"/>
    <col min="15879" max="15881" width="10.5703125" style="2" customWidth="1"/>
    <col min="15882" max="15882" width="12.28515625" style="2" customWidth="1"/>
    <col min="15883" max="15885" width="10.5703125" style="2" customWidth="1"/>
    <col min="15886" max="15886" width="12.28515625" style="2" customWidth="1"/>
    <col min="15887" max="15887" width="10.7109375" style="2" customWidth="1"/>
    <col min="15888" max="15888" width="12.28515625" style="2" customWidth="1"/>
    <col min="15889" max="15889" width="10.7109375" style="2" customWidth="1"/>
    <col min="15890" max="15890" width="0" style="2" hidden="1" customWidth="1"/>
    <col min="15891" max="15891" width="9.7109375" style="2" customWidth="1"/>
    <col min="15892" max="16130" width="9.140625" style="2"/>
    <col min="16131" max="16131" width="48.7109375" style="2" customWidth="1"/>
    <col min="16132" max="16132" width="34.140625" style="2" customWidth="1"/>
    <col min="16133" max="16133" width="4.5703125" style="2" customWidth="1"/>
    <col min="16134" max="16134" width="19.5703125" style="2" customWidth="1"/>
    <col min="16135" max="16137" width="10.5703125" style="2" customWidth="1"/>
    <col min="16138" max="16138" width="12.28515625" style="2" customWidth="1"/>
    <col min="16139" max="16141" width="10.5703125" style="2" customWidth="1"/>
    <col min="16142" max="16142" width="12.28515625" style="2" customWidth="1"/>
    <col min="16143" max="16143" width="10.7109375" style="2" customWidth="1"/>
    <col min="16144" max="16144" width="12.28515625" style="2" customWidth="1"/>
    <col min="16145" max="16145" width="10.7109375" style="2" customWidth="1"/>
    <col min="16146" max="16146" width="0" style="2" hidden="1" customWidth="1"/>
    <col min="16147" max="16147" width="9.7109375" style="2" customWidth="1"/>
    <col min="16148" max="16384" width="9.140625" style="2"/>
  </cols>
  <sheetData>
    <row r="1" spans="3:19" ht="15.6" x14ac:dyDescent="0.3">
      <c r="C1" s="1" t="s">
        <v>0</v>
      </c>
      <c r="G1" s="3"/>
      <c r="J1" s="3"/>
    </row>
    <row r="2" spans="3:19" ht="15.6" x14ac:dyDescent="0.3">
      <c r="C2" s="1" t="s">
        <v>1</v>
      </c>
    </row>
    <row r="3" spans="3:19" ht="15.6" x14ac:dyDescent="0.3">
      <c r="C3" s="1" t="s">
        <v>2</v>
      </c>
    </row>
    <row r="5" spans="3:19" ht="14.45" customHeight="1" x14ac:dyDescent="0.25">
      <c r="C5" s="198" t="s">
        <v>101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</row>
    <row r="6" spans="3:19" ht="15" customHeight="1" thickBot="1" x14ac:dyDescent="0.35">
      <c r="C6" s="198" t="s">
        <v>3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3:19" ht="25.15" customHeight="1" thickBot="1" x14ac:dyDescent="0.35">
      <c r="C7" s="5"/>
      <c r="D7" s="5"/>
      <c r="E7" s="5"/>
      <c r="F7" s="5"/>
      <c r="G7" s="185" t="s">
        <v>4</v>
      </c>
      <c r="H7" s="186"/>
      <c r="I7" s="186"/>
      <c r="J7" s="187"/>
      <c r="K7" s="185" t="s">
        <v>5</v>
      </c>
      <c r="L7" s="186"/>
      <c r="M7" s="186"/>
      <c r="N7" s="187"/>
      <c r="O7" s="6" t="s">
        <v>102</v>
      </c>
      <c r="P7" s="7">
        <v>4.6238000000000001</v>
      </c>
      <c r="Q7" s="8" t="s">
        <v>6</v>
      </c>
    </row>
    <row r="8" spans="3:19" ht="46.15" customHeight="1" thickBot="1" x14ac:dyDescent="0.35">
      <c r="C8" s="9" t="s">
        <v>7</v>
      </c>
      <c r="D8" s="10" t="s">
        <v>8</v>
      </c>
      <c r="E8" s="10" t="s">
        <v>9</v>
      </c>
      <c r="F8" s="11" t="s">
        <v>10</v>
      </c>
      <c r="G8" s="9" t="s">
        <v>11</v>
      </c>
      <c r="H8" s="10" t="s">
        <v>12</v>
      </c>
      <c r="I8" s="10" t="s">
        <v>13</v>
      </c>
      <c r="J8" s="11" t="s">
        <v>14</v>
      </c>
      <c r="K8" s="9" t="s">
        <v>15</v>
      </c>
      <c r="L8" s="10" t="s">
        <v>12</v>
      </c>
      <c r="M8" s="10" t="s">
        <v>13</v>
      </c>
      <c r="N8" s="11" t="s">
        <v>14</v>
      </c>
      <c r="O8" s="9" t="s">
        <v>16</v>
      </c>
      <c r="P8" s="10" t="s">
        <v>17</v>
      </c>
      <c r="Q8" s="11" t="s">
        <v>18</v>
      </c>
    </row>
    <row r="9" spans="3:19" s="20" customFormat="1" ht="28.9" customHeight="1" x14ac:dyDescent="0.25">
      <c r="C9" s="188" t="s">
        <v>19</v>
      </c>
      <c r="D9" s="12" t="s">
        <v>20</v>
      </c>
      <c r="E9" s="12">
        <v>1</v>
      </c>
      <c r="F9" s="13" t="s">
        <v>21</v>
      </c>
      <c r="G9" s="14">
        <v>1</v>
      </c>
      <c r="H9" s="15">
        <f>'[1]1,1,A'!T21</f>
        <v>23.915006760000001</v>
      </c>
      <c r="I9" s="15">
        <f>'[1]1,1,A'!P21</f>
        <v>23.44900917</v>
      </c>
      <c r="J9" s="16">
        <f>'[1]1,1,A'!U21</f>
        <v>11.93124532</v>
      </c>
      <c r="K9" s="14">
        <v>0</v>
      </c>
      <c r="L9" s="17">
        <v>0</v>
      </c>
      <c r="M9" s="17">
        <v>0</v>
      </c>
      <c r="N9" s="18">
        <v>0</v>
      </c>
      <c r="O9" s="14">
        <f t="shared" ref="O9:O23" si="0">G9-K9</f>
        <v>1</v>
      </c>
      <c r="P9" s="15">
        <f>9457800/1000000</f>
        <v>9.4578000000000007</v>
      </c>
      <c r="Q9" s="19">
        <f>(J9-N9)/P9</f>
        <v>1.2615243841062402</v>
      </c>
    </row>
    <row r="10" spans="3:19" s="27" customFormat="1" ht="27" customHeight="1" thickBot="1" x14ac:dyDescent="0.3">
      <c r="C10" s="189"/>
      <c r="D10" s="21" t="s">
        <v>22</v>
      </c>
      <c r="E10" s="21">
        <v>1</v>
      </c>
      <c r="F10" s="22" t="s">
        <v>23</v>
      </c>
      <c r="G10" s="23">
        <v>18</v>
      </c>
      <c r="H10" s="24">
        <f>'[1]1,1,C'!T34</f>
        <v>20.925510000000003</v>
      </c>
      <c r="I10" s="24">
        <f>'[1]1,1,C'!P34</f>
        <v>16.74685289</v>
      </c>
      <c r="J10" s="25">
        <f>'[1]1,1,C'!U34</f>
        <v>15.025217870000001</v>
      </c>
      <c r="K10" s="23">
        <v>1</v>
      </c>
      <c r="L10" s="24">
        <f>'[1]1,1,C'!T47</f>
        <v>1.34943893</v>
      </c>
      <c r="M10" s="24">
        <f>'[1]1,1,C'!P47</f>
        <v>1.032</v>
      </c>
      <c r="N10" s="25">
        <f>'[1]1,1,C'!U47</f>
        <v>0.92879996999999992</v>
      </c>
      <c r="O10" s="23">
        <f t="shared" si="0"/>
        <v>17</v>
      </c>
      <c r="P10" s="24">
        <f>36673644.78/1000000</f>
        <v>36.673644780000004</v>
      </c>
      <c r="Q10" s="26">
        <f>(J10-N10)/P10</f>
        <v>0.38437460973847604</v>
      </c>
      <c r="S10" s="28"/>
    </row>
    <row r="11" spans="3:19" s="36" customFormat="1" ht="27" customHeight="1" x14ac:dyDescent="0.25">
      <c r="C11" s="190" t="s">
        <v>24</v>
      </c>
      <c r="D11" s="29" t="s">
        <v>25</v>
      </c>
      <c r="E11" s="29">
        <v>1</v>
      </c>
      <c r="F11" s="30" t="s">
        <v>26</v>
      </c>
      <c r="G11" s="31">
        <v>583</v>
      </c>
      <c r="H11" s="32">
        <f>'[1]2.1A'!T587</f>
        <v>582.8484593842993</v>
      </c>
      <c r="I11" s="32">
        <f>'[1]2.1A'!P587</f>
        <v>482.31433804</v>
      </c>
      <c r="J11" s="33">
        <f>'[1]2.1A'!U587</f>
        <v>388.17677573600048</v>
      </c>
      <c r="K11" s="31">
        <v>236</v>
      </c>
      <c r="L11" s="144">
        <f>'[1]2.1A'!T828</f>
        <v>228.54857026400012</v>
      </c>
      <c r="M11" s="144">
        <f>'[1]2.1A'!P828</f>
        <v>186.43850773000003</v>
      </c>
      <c r="N11" s="34">
        <f>'[1]2.1A'!U828</f>
        <v>151.29670988999999</v>
      </c>
      <c r="O11" s="31">
        <f t="shared" si="0"/>
        <v>347</v>
      </c>
      <c r="P11" s="144">
        <f>50.41*P7</f>
        <v>233.085758</v>
      </c>
      <c r="Q11" s="35">
        <f>(J11-N11)/P11</f>
        <v>1.016278591530249</v>
      </c>
      <c r="R11" s="36" t="s">
        <v>27</v>
      </c>
      <c r="S11" s="37"/>
    </row>
    <row r="12" spans="3:19" s="36" customFormat="1" ht="27" customHeight="1" thickBot="1" x14ac:dyDescent="0.3">
      <c r="C12" s="190"/>
      <c r="D12" s="38" t="s">
        <v>28</v>
      </c>
      <c r="E12" s="38">
        <v>1</v>
      </c>
      <c r="F12" s="39" t="s">
        <v>29</v>
      </c>
      <c r="G12" s="152">
        <v>19</v>
      </c>
      <c r="H12" s="40">
        <f>'[1]2.1B'!T41</f>
        <v>474.12628136000001</v>
      </c>
      <c r="I12" s="40">
        <f>'[1]2.1B'!P41</f>
        <v>402.11193618000004</v>
      </c>
      <c r="J12" s="41">
        <f>'[1]2.1B'!U41</f>
        <v>265.26394811999995</v>
      </c>
      <c r="K12" s="152">
        <v>3</v>
      </c>
      <c r="L12" s="143">
        <f>'[1]2.1B'!T52</f>
        <v>103.22216657000001</v>
      </c>
      <c r="M12" s="143">
        <f>'[1]2.1B'!P52</f>
        <v>87.033375100000015</v>
      </c>
      <c r="N12" s="42">
        <f>'[1]2.1B'!U52</f>
        <v>61.485787119999998</v>
      </c>
      <c r="O12" s="152">
        <f t="shared" si="0"/>
        <v>16</v>
      </c>
      <c r="P12" s="143">
        <f>16.86*P7</f>
        <v>77.957267999999999</v>
      </c>
      <c r="Q12" s="43">
        <f t="shared" ref="Q12:Q40" si="1">(J12-N12)/P12</f>
        <v>2.6139725804654925</v>
      </c>
      <c r="R12" s="36" t="s">
        <v>30</v>
      </c>
      <c r="S12" s="37"/>
    </row>
    <row r="13" spans="3:19" s="36" customFormat="1" ht="27" customHeight="1" thickBot="1" x14ac:dyDescent="0.3">
      <c r="C13" s="191"/>
      <c r="D13" s="44" t="s">
        <v>31</v>
      </c>
      <c r="E13" s="44">
        <v>1</v>
      </c>
      <c r="F13" s="45" t="s">
        <v>32</v>
      </c>
      <c r="G13" s="46">
        <v>278</v>
      </c>
      <c r="H13" s="47">
        <f>'[1]2.2'!T288</f>
        <v>1514.2103946900006</v>
      </c>
      <c r="I13" s="47">
        <f>'[1]2.2'!P288</f>
        <v>1256.9096297000001</v>
      </c>
      <c r="J13" s="48">
        <f>'[1]2.2'!U288</f>
        <v>823.92190312000048</v>
      </c>
      <c r="K13" s="46">
        <v>60</v>
      </c>
      <c r="L13" s="49">
        <f>'[1]2.2'!T352</f>
        <v>343.13044418039465</v>
      </c>
      <c r="M13" s="49">
        <f>'[1]2.2'!P352</f>
        <v>284.54385128999996</v>
      </c>
      <c r="N13" s="50">
        <f>'[1]2.2'!U352</f>
        <v>184.9008792619031</v>
      </c>
      <c r="O13" s="46">
        <f t="shared" si="0"/>
        <v>218</v>
      </c>
      <c r="P13" s="49">
        <f>77.02*P7</f>
        <v>356.12507599999998</v>
      </c>
      <c r="Q13" s="51">
        <f t="shared" si="1"/>
        <v>1.7943724464325488</v>
      </c>
      <c r="S13" s="37"/>
    </row>
    <row r="14" spans="3:19" ht="27" customHeight="1" thickBot="1" x14ac:dyDescent="0.35">
      <c r="C14" s="192" t="s">
        <v>33</v>
      </c>
      <c r="D14" s="52" t="s">
        <v>34</v>
      </c>
      <c r="E14" s="52">
        <v>1</v>
      </c>
      <c r="F14" s="53" t="s">
        <v>35</v>
      </c>
      <c r="G14" s="54">
        <v>50</v>
      </c>
      <c r="H14" s="55">
        <f>'[1]3.1.A-APEL1'!S56</f>
        <v>231.61515927251068</v>
      </c>
      <c r="I14" s="55">
        <f>'[1]3.1.A-APEL1'!O56</f>
        <v>218.34976684858259</v>
      </c>
      <c r="J14" s="56">
        <f>'[1]3.1.A-APEL1'!T56</f>
        <v>131.00986010714959</v>
      </c>
      <c r="K14" s="54">
        <v>32</v>
      </c>
      <c r="L14" s="55">
        <f>'[1]3.1.A-APEL1'!S95</f>
        <v>147.85619966260171</v>
      </c>
      <c r="M14" s="55">
        <f>'[1]3.1.A-APEL1'!O95</f>
        <v>139.97513906129865</v>
      </c>
      <c r="N14" s="56">
        <f>'[1]3.1.A-APEL1'!T95</f>
        <v>83.98508343077917</v>
      </c>
      <c r="O14" s="54">
        <f t="shared" si="0"/>
        <v>18</v>
      </c>
      <c r="P14" s="194">
        <f>52.2*P7</f>
        <v>241.36236000000002</v>
      </c>
      <c r="Q14" s="57">
        <f>(J14-N14)/P14</f>
        <v>0.19483061350730255</v>
      </c>
      <c r="R14" s="58"/>
    </row>
    <row r="15" spans="3:19" ht="27" customHeight="1" thickBot="1" x14ac:dyDescent="0.35">
      <c r="C15" s="193"/>
      <c r="D15" s="29" t="s">
        <v>34</v>
      </c>
      <c r="E15" s="29">
        <v>2</v>
      </c>
      <c r="F15" s="59" t="s">
        <v>36</v>
      </c>
      <c r="G15" s="31">
        <v>49</v>
      </c>
      <c r="H15" s="144">
        <f>'[1]3.1.A-Apel 2'!T60</f>
        <v>205.52270622</v>
      </c>
      <c r="I15" s="144">
        <f>'[1]3.1.A-Apel 2'!P60</f>
        <v>194.46695429000002</v>
      </c>
      <c r="J15" s="34">
        <f>'[1]3.1.A-Apel 2'!U60</f>
        <v>116.16071776999998</v>
      </c>
      <c r="K15" s="31">
        <v>0</v>
      </c>
      <c r="L15" s="144">
        <f>'[1]3.1.A-Apel 2'!T73</f>
        <v>0</v>
      </c>
      <c r="M15" s="144">
        <f>'[1]3.1.A-Apel 2'!P73</f>
        <v>0</v>
      </c>
      <c r="N15" s="34">
        <f>'[1]3.1.A-Apel 2'!U73</f>
        <v>0</v>
      </c>
      <c r="O15" s="31">
        <f t="shared" si="0"/>
        <v>49</v>
      </c>
      <c r="P15" s="195"/>
      <c r="Q15" s="35">
        <f>(J15-N15)/P14</f>
        <v>0.48127105556143868</v>
      </c>
      <c r="R15" s="58"/>
    </row>
    <row r="16" spans="3:19" ht="27" customHeight="1" thickBot="1" x14ac:dyDescent="0.35">
      <c r="C16" s="193"/>
      <c r="D16" s="60" t="s">
        <v>37</v>
      </c>
      <c r="E16" s="60">
        <v>1</v>
      </c>
      <c r="F16" s="61" t="s">
        <v>38</v>
      </c>
      <c r="G16" s="62">
        <v>94</v>
      </c>
      <c r="H16" s="63">
        <f>'[1]3.1.B'!T101</f>
        <v>772.38839251000024</v>
      </c>
      <c r="I16" s="63">
        <f>'[1]3.1.B'!P101</f>
        <v>671.70299355999964</v>
      </c>
      <c r="J16" s="64">
        <f>'[1]3.1.B'!U101</f>
        <v>642.46925288999967</v>
      </c>
      <c r="K16" s="62">
        <v>38</v>
      </c>
      <c r="L16" s="63">
        <f>'[1]3.1.B'!T145</f>
        <v>271.66381947000002</v>
      </c>
      <c r="M16" s="63">
        <f>'[1]3.1.B'!P145</f>
        <v>233.41257469000007</v>
      </c>
      <c r="N16" s="64">
        <f>'[1]3.1.B'!U145</f>
        <v>222.09619823</v>
      </c>
      <c r="O16" s="62">
        <f t="shared" si="0"/>
        <v>56</v>
      </c>
      <c r="P16" s="63">
        <f>52.02*P7</f>
        <v>240.53007600000001</v>
      </c>
      <c r="Q16" s="65">
        <f t="shared" si="1"/>
        <v>1.7476943492921011</v>
      </c>
      <c r="R16" s="58"/>
    </row>
    <row r="17" spans="3:19" ht="27" customHeight="1" thickBot="1" x14ac:dyDescent="0.35">
      <c r="C17" s="193"/>
      <c r="D17" s="66" t="s">
        <v>39</v>
      </c>
      <c r="E17" s="66">
        <v>1</v>
      </c>
      <c r="F17" s="67" t="s">
        <v>40</v>
      </c>
      <c r="G17" s="68">
        <v>15</v>
      </c>
      <c r="H17" s="149">
        <f>'[1]3,1,C'!T25</f>
        <v>186.37350548000001</v>
      </c>
      <c r="I17" s="149">
        <f>'[1]3,1,C'!P25</f>
        <v>184.75503047000001</v>
      </c>
      <c r="J17" s="69">
        <f>'[1]3,1,C'!U25</f>
        <v>181.05992973999994</v>
      </c>
      <c r="K17" s="68">
        <v>1</v>
      </c>
      <c r="L17" s="149">
        <f>'[1]3,1,C'!T32</f>
        <v>18.24615412</v>
      </c>
      <c r="M17" s="149">
        <f>'[1]3,1,C'!P32</f>
        <v>17.568624120000003</v>
      </c>
      <c r="N17" s="69">
        <f>'[1]3,1,C'!U32</f>
        <v>17.21725163</v>
      </c>
      <c r="O17" s="68">
        <f t="shared" si="0"/>
        <v>14</v>
      </c>
      <c r="P17" s="149">
        <f>57521054/1000000</f>
        <v>57.521053999999999</v>
      </c>
      <c r="Q17" s="70">
        <f t="shared" si="1"/>
        <v>2.8483949217968076</v>
      </c>
      <c r="R17" s="58"/>
    </row>
    <row r="18" spans="3:19" ht="27" customHeight="1" thickBot="1" x14ac:dyDescent="0.35">
      <c r="C18" s="191"/>
      <c r="D18" s="44" t="s">
        <v>41</v>
      </c>
      <c r="E18" s="44">
        <v>1</v>
      </c>
      <c r="F18" s="71" t="s">
        <v>42</v>
      </c>
      <c r="G18" s="46">
        <v>20</v>
      </c>
      <c r="H18" s="49">
        <f>'[1]3.2 Apel1'!T31</f>
        <v>576.04022829999997</v>
      </c>
      <c r="I18" s="49">
        <f>'[1]3.2 Apel1'!P31</f>
        <v>574.52891668999996</v>
      </c>
      <c r="J18" s="50">
        <f>'[1]3.2 Apel1'!U31</f>
        <v>563.03832038999985</v>
      </c>
      <c r="K18" s="46">
        <v>0</v>
      </c>
      <c r="L18" s="49">
        <v>0</v>
      </c>
      <c r="M18" s="49">
        <v>0</v>
      </c>
      <c r="N18" s="50">
        <v>0</v>
      </c>
      <c r="O18" s="46">
        <f t="shared" si="0"/>
        <v>20</v>
      </c>
      <c r="P18" s="49">
        <f>208255046/1000000</f>
        <v>208.25504599999999</v>
      </c>
      <c r="Q18" s="51">
        <f>(J18-N18)/P18</f>
        <v>2.7035998944774664</v>
      </c>
      <c r="R18" s="58"/>
    </row>
    <row r="19" spans="3:19" ht="27" customHeight="1" x14ac:dyDescent="0.3">
      <c r="C19" s="176" t="s">
        <v>43</v>
      </c>
      <c r="D19" s="72" t="s">
        <v>44</v>
      </c>
      <c r="E19" s="73">
        <v>1</v>
      </c>
      <c r="F19" s="74" t="s">
        <v>45</v>
      </c>
      <c r="G19" s="145">
        <v>21</v>
      </c>
      <c r="H19" s="150">
        <f>'[1]4.1'!T30</f>
        <v>1421.5399934299999</v>
      </c>
      <c r="I19" s="150">
        <f>'[1]4.1'!P30</f>
        <v>1418.1981325100005</v>
      </c>
      <c r="J19" s="75">
        <f>'[1]4.1'!U30</f>
        <v>1389.8341658799998</v>
      </c>
      <c r="K19" s="145">
        <v>1</v>
      </c>
      <c r="L19" s="150">
        <v>0</v>
      </c>
      <c r="M19" s="150">
        <v>0</v>
      </c>
      <c r="N19" s="75">
        <v>0</v>
      </c>
      <c r="O19" s="145">
        <f t="shared" si="0"/>
        <v>20</v>
      </c>
      <c r="P19" s="150">
        <f>680167536/1000000</f>
        <v>680.16753600000004</v>
      </c>
      <c r="Q19" s="76">
        <f t="shared" si="1"/>
        <v>2.0433703349817032</v>
      </c>
      <c r="R19" s="58"/>
    </row>
    <row r="20" spans="3:19" s="36" customFormat="1" ht="27" customHeight="1" x14ac:dyDescent="0.3">
      <c r="C20" s="177"/>
      <c r="D20" s="77" t="s">
        <v>103</v>
      </c>
      <c r="E20" s="78">
        <v>1</v>
      </c>
      <c r="F20" s="79" t="s">
        <v>104</v>
      </c>
      <c r="G20" s="146">
        <v>1</v>
      </c>
      <c r="H20" s="80">
        <f>'[1]4,1PN'!T17</f>
        <v>70.435089120000001</v>
      </c>
      <c r="I20" s="80">
        <f>'[1]4,1PN'!P17</f>
        <v>63.99678814</v>
      </c>
      <c r="J20" s="81">
        <f>'[1]4,1PN'!U17</f>
        <v>62.716852400000001</v>
      </c>
      <c r="K20" s="146">
        <v>0</v>
      </c>
      <c r="L20" s="80">
        <v>0</v>
      </c>
      <c r="M20" s="80">
        <v>0</v>
      </c>
      <c r="N20" s="81">
        <v>0</v>
      </c>
      <c r="O20" s="146">
        <f t="shared" si="0"/>
        <v>1</v>
      </c>
      <c r="P20" s="80">
        <f>340094801/1000000</f>
        <v>340.09480100000002</v>
      </c>
      <c r="Q20" s="82">
        <f t="shared" si="1"/>
        <v>0.18440991222326858</v>
      </c>
      <c r="R20" s="153"/>
      <c r="S20" s="37"/>
    </row>
    <row r="21" spans="3:19" ht="27" customHeight="1" x14ac:dyDescent="0.3">
      <c r="C21" s="177"/>
      <c r="D21" s="77" t="s">
        <v>46</v>
      </c>
      <c r="E21" s="78">
        <v>1</v>
      </c>
      <c r="F21" s="79" t="s">
        <v>47</v>
      </c>
      <c r="G21" s="146">
        <v>6</v>
      </c>
      <c r="H21" s="80">
        <f>'[1]4,2'!T29</f>
        <v>87.886827389999979</v>
      </c>
      <c r="I21" s="80">
        <f>'[1]4,2'!P29</f>
        <v>87.834292889999986</v>
      </c>
      <c r="J21" s="81">
        <f>'[1]4,2'!U29</f>
        <v>86.077606939999995</v>
      </c>
      <c r="K21" s="146">
        <v>1</v>
      </c>
      <c r="L21" s="80">
        <v>0</v>
      </c>
      <c r="M21" s="80">
        <v>0</v>
      </c>
      <c r="N21" s="81">
        <v>0</v>
      </c>
      <c r="O21" s="146">
        <f t="shared" si="0"/>
        <v>5</v>
      </c>
      <c r="P21" s="80">
        <f>75569088/1000000</f>
        <v>75.569087999999994</v>
      </c>
      <c r="Q21" s="82">
        <f t="shared" si="1"/>
        <v>1.1390584327284723</v>
      </c>
      <c r="R21" s="58"/>
    </row>
    <row r="22" spans="3:19" ht="27" customHeight="1" x14ac:dyDescent="0.3">
      <c r="C22" s="178"/>
      <c r="D22" s="83" t="s">
        <v>48</v>
      </c>
      <c r="E22" s="83">
        <v>1</v>
      </c>
      <c r="F22" s="84" t="s">
        <v>45</v>
      </c>
      <c r="G22" s="147">
        <v>5</v>
      </c>
      <c r="H22" s="151">
        <f>'[1]4.3'!T17</f>
        <v>27.132316079999999</v>
      </c>
      <c r="I22" s="151">
        <f>'[1]4.3'!P17</f>
        <v>26.982360180000001</v>
      </c>
      <c r="J22" s="85">
        <f>'[1]4.3'!U17</f>
        <v>26.442722700000004</v>
      </c>
      <c r="K22" s="147">
        <v>0</v>
      </c>
      <c r="L22" s="151">
        <v>0</v>
      </c>
      <c r="M22" s="151">
        <v>0</v>
      </c>
      <c r="N22" s="85">
        <v>0</v>
      </c>
      <c r="O22" s="147">
        <f t="shared" si="0"/>
        <v>5</v>
      </c>
      <c r="P22" s="151">
        <f>35543088/1000000</f>
        <v>35.543087999999997</v>
      </c>
      <c r="Q22" s="86">
        <f t="shared" si="1"/>
        <v>0.74396244636931963</v>
      </c>
      <c r="R22" s="58"/>
    </row>
    <row r="23" spans="3:19" ht="27" customHeight="1" x14ac:dyDescent="0.25">
      <c r="C23" s="178"/>
      <c r="D23" s="83" t="s">
        <v>49</v>
      </c>
      <c r="E23" s="83">
        <v>1</v>
      </c>
      <c r="F23" s="84" t="s">
        <v>45</v>
      </c>
      <c r="G23" s="147">
        <v>12</v>
      </c>
      <c r="H23" s="151">
        <f>'[1]4.4 - Apel1'!T20</f>
        <v>67.637038070000003</v>
      </c>
      <c r="I23" s="151">
        <f>'[1]4.4 - Apel1'!P20</f>
        <v>53.273842509999994</v>
      </c>
      <c r="J23" s="85">
        <f>'[1]4.4 - Apel1'!U20</f>
        <v>52.208365619999988</v>
      </c>
      <c r="K23" s="147">
        <v>0</v>
      </c>
      <c r="L23" s="151">
        <v>0</v>
      </c>
      <c r="M23" s="151">
        <v>0</v>
      </c>
      <c r="N23" s="85">
        <v>0</v>
      </c>
      <c r="O23" s="147">
        <f t="shared" si="0"/>
        <v>12</v>
      </c>
      <c r="P23" s="151">
        <f>(7586471*P7)/1000000</f>
        <v>35.078324609800006</v>
      </c>
      <c r="Q23" s="86">
        <f>(J23-N23)/P23</f>
        <v>1.488336920327554</v>
      </c>
      <c r="R23" s="2" t="s">
        <v>50</v>
      </c>
      <c r="S23" s="87"/>
    </row>
    <row r="24" spans="3:19" ht="27" customHeight="1" thickBot="1" x14ac:dyDescent="0.3">
      <c r="C24" s="179"/>
      <c r="D24" s="88" t="s">
        <v>51</v>
      </c>
      <c r="E24" s="88">
        <v>1</v>
      </c>
      <c r="F24" s="89" t="s">
        <v>45</v>
      </c>
      <c r="G24" s="148">
        <v>6</v>
      </c>
      <c r="H24" s="90">
        <f>'[1]4.5'!T15</f>
        <v>78.964920190000015</v>
      </c>
      <c r="I24" s="90">
        <f>'[1]4.5'!P15</f>
        <v>71.092967939999994</v>
      </c>
      <c r="J24" s="91">
        <f>'[1]4.5'!U15</f>
        <v>69.671000700000008</v>
      </c>
      <c r="K24" s="148">
        <v>0</v>
      </c>
      <c r="L24" s="90">
        <v>0</v>
      </c>
      <c r="M24" s="90">
        <v>0</v>
      </c>
      <c r="N24" s="91">
        <v>0</v>
      </c>
      <c r="O24" s="148">
        <v>0</v>
      </c>
      <c r="P24" s="90">
        <f>(3169459*P7)/1000000</f>
        <v>14.654944524199999</v>
      </c>
      <c r="Q24" s="92">
        <f t="shared" si="1"/>
        <v>4.7540951509540621</v>
      </c>
      <c r="S24" s="93"/>
    </row>
    <row r="25" spans="3:19" ht="27" customHeight="1" thickBot="1" x14ac:dyDescent="0.3">
      <c r="C25" s="180" t="s">
        <v>52</v>
      </c>
      <c r="D25" s="29" t="s">
        <v>53</v>
      </c>
      <c r="E25" s="29">
        <v>1</v>
      </c>
      <c r="F25" s="59" t="s">
        <v>54</v>
      </c>
      <c r="G25" s="31">
        <v>52</v>
      </c>
      <c r="H25" s="144">
        <f>'[1]5.1'!S59</f>
        <v>650.49572057155524</v>
      </c>
      <c r="I25" s="144">
        <f>'[1]5.1'!O59</f>
        <v>621.29659939475516</v>
      </c>
      <c r="J25" s="34">
        <f>'[1]5.1'!T59</f>
        <v>608.73574956967229</v>
      </c>
      <c r="K25" s="31">
        <v>24</v>
      </c>
      <c r="L25" s="144">
        <f>'[1]5.1'!S86</f>
        <v>311.10012185999994</v>
      </c>
      <c r="M25" s="144">
        <f>'[1]5.1'!O86</f>
        <v>296.62675193000001</v>
      </c>
      <c r="N25" s="34">
        <f>'[1]5.1'!T86</f>
        <v>290.56041881139731</v>
      </c>
      <c r="O25" s="31">
        <f t="shared" ref="O25:O45" si="2">G25-K25</f>
        <v>28</v>
      </c>
      <c r="P25" s="144">
        <f>35.07*P7</f>
        <v>162.156666</v>
      </c>
      <c r="Q25" s="35">
        <f t="shared" si="1"/>
        <v>1.9621477094150108</v>
      </c>
      <c r="R25" s="94"/>
    </row>
    <row r="26" spans="3:19" ht="27" customHeight="1" thickBot="1" x14ac:dyDescent="0.3">
      <c r="C26" s="180"/>
      <c r="D26" s="29" t="s">
        <v>55</v>
      </c>
      <c r="E26" s="29">
        <v>1</v>
      </c>
      <c r="F26" s="59" t="s">
        <v>56</v>
      </c>
      <c r="G26" s="31">
        <v>6</v>
      </c>
      <c r="H26" s="144">
        <f>'[1]5,1,PN'!T18</f>
        <v>65.507499479999993</v>
      </c>
      <c r="I26" s="144">
        <f>'[1]5,1,PN'!P18</f>
        <v>60.534585710000002</v>
      </c>
      <c r="J26" s="34">
        <f>'[1]5,1,PN'!U18</f>
        <v>59.457823249999997</v>
      </c>
      <c r="K26" s="31">
        <v>0</v>
      </c>
      <c r="L26" s="144">
        <v>0</v>
      </c>
      <c r="M26" s="144">
        <v>0</v>
      </c>
      <c r="N26" s="34">
        <v>0</v>
      </c>
      <c r="O26" s="31">
        <f t="shared" si="2"/>
        <v>6</v>
      </c>
      <c r="P26" s="95">
        <f>17.535*P7</f>
        <v>81.078333000000001</v>
      </c>
      <c r="Q26" s="35">
        <f t="shared" si="1"/>
        <v>0.73333800844178676</v>
      </c>
      <c r="R26" s="94"/>
    </row>
    <row r="27" spans="3:19" ht="27" customHeight="1" thickBot="1" x14ac:dyDescent="0.3">
      <c r="C27" s="180"/>
      <c r="D27" s="60" t="s">
        <v>57</v>
      </c>
      <c r="E27" s="60">
        <v>1</v>
      </c>
      <c r="F27" s="61" t="s">
        <v>54</v>
      </c>
      <c r="G27" s="96">
        <v>9</v>
      </c>
      <c r="H27" s="63">
        <f>'[1]5.2 Apel1'!S17</f>
        <v>81.4410552573909</v>
      </c>
      <c r="I27" s="63">
        <f>'[1]5.2 Apel1'!O17</f>
        <v>79.889073797390907</v>
      </c>
      <c r="J27" s="64">
        <f>'[1]5.2 Apel1'!T17</f>
        <v>78.291290312843088</v>
      </c>
      <c r="K27" s="96">
        <v>6</v>
      </c>
      <c r="L27" s="63">
        <f>'[1]5.2 Apel1'!S26</f>
        <v>66.349970018190902</v>
      </c>
      <c r="M27" s="63">
        <f>'[1]5.2 Apel1'!O26</f>
        <v>64.951575638190903</v>
      </c>
      <c r="N27" s="64">
        <f>'[1]5.2 Apel1'!T26</f>
        <v>63.652543124427091</v>
      </c>
      <c r="O27" s="96">
        <f t="shared" si="2"/>
        <v>3</v>
      </c>
      <c r="P27" s="182">
        <f>12.89*P7</f>
        <v>59.600782000000002</v>
      </c>
      <c r="Q27" s="65">
        <f t="shared" si="1"/>
        <v>0.24561334091918455</v>
      </c>
    </row>
    <row r="28" spans="3:19" ht="27" customHeight="1" thickBot="1" x14ac:dyDescent="0.3">
      <c r="C28" s="181"/>
      <c r="D28" s="66" t="s">
        <v>57</v>
      </c>
      <c r="E28" s="66">
        <v>2</v>
      </c>
      <c r="F28" s="67" t="s">
        <v>58</v>
      </c>
      <c r="G28" s="97">
        <v>10</v>
      </c>
      <c r="H28" s="149">
        <f>'[1]5.2 Apel 2'!T17</f>
        <v>97.005883879999999</v>
      </c>
      <c r="I28" s="149">
        <f>'[1]5.2 Apel 2'!P17</f>
        <v>96.361485219999963</v>
      </c>
      <c r="J28" s="69">
        <f>'[1]5.2 Apel 2'!U17</f>
        <v>94.434522970000017</v>
      </c>
      <c r="K28" s="97">
        <v>4</v>
      </c>
      <c r="L28" s="149">
        <f>'[1]5.2 Apel 2'!T29</f>
        <v>37.813299389999997</v>
      </c>
      <c r="M28" s="149">
        <f>'[1]5.2 Apel 2'!P29</f>
        <v>37.784647120000002</v>
      </c>
      <c r="N28" s="69">
        <f>'[1]5.2 Apel 2'!U29</f>
        <v>37.028954149999997</v>
      </c>
      <c r="O28" s="97">
        <f t="shared" si="2"/>
        <v>6</v>
      </c>
      <c r="P28" s="166"/>
      <c r="Q28" s="70">
        <f>(J28-N28)/P27</f>
        <v>0.96316804735884198</v>
      </c>
    </row>
    <row r="29" spans="3:19" ht="27" customHeight="1" x14ac:dyDescent="0.25">
      <c r="C29" s="176" t="s">
        <v>59</v>
      </c>
      <c r="D29" s="73" t="s">
        <v>60</v>
      </c>
      <c r="E29" s="73">
        <v>1</v>
      </c>
      <c r="F29" s="74" t="s">
        <v>35</v>
      </c>
      <c r="G29" s="98">
        <v>8</v>
      </c>
      <c r="H29" s="150">
        <f>'[1]6.1 Apel1'!S17</f>
        <v>946.86972129000003</v>
      </c>
      <c r="I29" s="150">
        <f>'[1]6.1 Apel1'!O17</f>
        <v>913.6312769000001</v>
      </c>
      <c r="J29" s="75">
        <f>'[1]6.1 Apel1'!T17</f>
        <v>895.3586513616001</v>
      </c>
      <c r="K29" s="98">
        <v>4</v>
      </c>
      <c r="L29" s="150">
        <f>'[1]6.1 Apel1'!S25</f>
        <v>462.60535539999995</v>
      </c>
      <c r="M29" s="150">
        <f>'[1]6.1 Apel1'!O25</f>
        <v>450.34796198999999</v>
      </c>
      <c r="N29" s="75">
        <f>'[1]6.1 Apel1'!T25</f>
        <v>441.3410027516</v>
      </c>
      <c r="O29" s="98">
        <f t="shared" si="2"/>
        <v>4</v>
      </c>
      <c r="P29" s="183">
        <f>113.89*P7</f>
        <v>526.60458200000005</v>
      </c>
      <c r="Q29" s="76">
        <f>(J29-N29)/P29</f>
        <v>0.86216045991411461</v>
      </c>
    </row>
    <row r="30" spans="3:19" ht="27" customHeight="1" x14ac:dyDescent="0.25">
      <c r="C30" s="178"/>
      <c r="D30" s="83" t="s">
        <v>60</v>
      </c>
      <c r="E30" s="83">
        <v>2</v>
      </c>
      <c r="F30" s="84" t="s">
        <v>61</v>
      </c>
      <c r="G30" s="99">
        <v>10</v>
      </c>
      <c r="H30" s="151">
        <f>'[1]6.1 apel2'!T17</f>
        <v>947.42607925000004</v>
      </c>
      <c r="I30" s="151">
        <f>'[1]6.1 apel2'!P17</f>
        <v>940.52058666000005</v>
      </c>
      <c r="J30" s="85">
        <f>'[1]6.1 apel2'!U17</f>
        <v>921.71017504999998</v>
      </c>
      <c r="K30" s="99">
        <v>1</v>
      </c>
      <c r="L30" s="151">
        <f>'[1]6.1 apel2'!T22</f>
        <v>57.533336720000001</v>
      </c>
      <c r="M30" s="151">
        <f>'[1]6.1 apel2'!P22</f>
        <v>57.533336720000001</v>
      </c>
      <c r="N30" s="85">
        <f>'[1]6.1 apel2'!U22</f>
        <v>56.382669979999996</v>
      </c>
      <c r="O30" s="99">
        <f t="shared" si="2"/>
        <v>9</v>
      </c>
      <c r="P30" s="184"/>
      <c r="Q30" s="86">
        <f>(J30-N30)/P29</f>
        <v>1.6432206149508968</v>
      </c>
    </row>
    <row r="31" spans="3:19" ht="27" customHeight="1" thickBot="1" x14ac:dyDescent="0.3">
      <c r="C31" s="179"/>
      <c r="D31" s="88" t="s">
        <v>62</v>
      </c>
      <c r="E31" s="88">
        <v>1</v>
      </c>
      <c r="F31" s="89" t="s">
        <v>63</v>
      </c>
      <c r="G31" s="100">
        <v>18</v>
      </c>
      <c r="H31" s="90">
        <f>'[1]6.1.PN'!T31</f>
        <v>1030.88871642</v>
      </c>
      <c r="I31" s="90">
        <f>'[1]6.1.PN'!P31</f>
        <v>1007.1854344000001</v>
      </c>
      <c r="J31" s="91">
        <f>'[1]6.1.PN'!U31</f>
        <v>987.04169404999993</v>
      </c>
      <c r="K31" s="100">
        <v>0</v>
      </c>
      <c r="L31" s="90">
        <v>0</v>
      </c>
      <c r="M31" s="90">
        <v>0</v>
      </c>
      <c r="N31" s="91">
        <v>0</v>
      </c>
      <c r="O31" s="100">
        <f t="shared" si="2"/>
        <v>18</v>
      </c>
      <c r="P31" s="101">
        <f>162.443*P7</f>
        <v>751.10394340000005</v>
      </c>
      <c r="Q31" s="92">
        <f t="shared" si="1"/>
        <v>1.3141213046785341</v>
      </c>
    </row>
    <row r="32" spans="3:19" ht="27" customHeight="1" thickBot="1" x14ac:dyDescent="0.3">
      <c r="C32" s="196" t="s">
        <v>64</v>
      </c>
      <c r="D32" s="29" t="s">
        <v>65</v>
      </c>
      <c r="E32" s="29">
        <v>1</v>
      </c>
      <c r="F32" s="59" t="s">
        <v>66</v>
      </c>
      <c r="G32" s="102">
        <v>6</v>
      </c>
      <c r="H32" s="144">
        <f>'[1]7.1-Apel1'!S18</f>
        <v>90.774689900000013</v>
      </c>
      <c r="I32" s="144">
        <f>'[1]7.1-Apel1'!O18</f>
        <v>90.114903299999995</v>
      </c>
      <c r="J32" s="34">
        <f>'[1]7.1-Apel1'!T18</f>
        <v>88.159036504159999</v>
      </c>
      <c r="K32" s="102">
        <v>5</v>
      </c>
      <c r="L32" s="144">
        <f>'[1]7.1-Apel1'!S28</f>
        <v>76.233964960000009</v>
      </c>
      <c r="M32" s="144">
        <f>'[1]7.1-Apel1'!O28</f>
        <v>76.177438960000003</v>
      </c>
      <c r="N32" s="34">
        <f>'[1]7.1-Apel1'!T28</f>
        <v>74.500321450960001</v>
      </c>
      <c r="O32" s="102">
        <f t="shared" si="2"/>
        <v>1</v>
      </c>
      <c r="P32" s="166">
        <f>13.95*P7</f>
        <v>64.502009999999999</v>
      </c>
      <c r="Q32" s="35">
        <f>(J32-N32)/P32</f>
        <v>0.211756425159464</v>
      </c>
    </row>
    <row r="33" spans="3:19" ht="27" customHeight="1" thickBot="1" x14ac:dyDescent="0.3">
      <c r="C33" s="197"/>
      <c r="D33" s="44" t="s">
        <v>65</v>
      </c>
      <c r="E33" s="44">
        <v>2</v>
      </c>
      <c r="F33" s="71" t="s">
        <v>67</v>
      </c>
      <c r="G33" s="103">
        <v>7</v>
      </c>
      <c r="H33" s="49">
        <f>'[1]7.1 APEL2'!T13</f>
        <v>113.51536178000001</v>
      </c>
      <c r="I33" s="49">
        <f>'[1]7.1 APEL2'!P13</f>
        <v>113.45883578</v>
      </c>
      <c r="J33" s="50">
        <f>'[1]7.1 APEL2'!U13</f>
        <v>111.18944832</v>
      </c>
      <c r="K33" s="103">
        <v>1</v>
      </c>
      <c r="L33" s="49">
        <f>'[1]7.1 APEL2'!T22</f>
        <v>6.8906362000000003</v>
      </c>
      <c r="M33" s="49">
        <f>'[1]7.1 APEL2'!P22</f>
        <v>6.8906362000000003</v>
      </c>
      <c r="N33" s="50">
        <f>'[1]7.1 APEL2'!U22</f>
        <v>6.7528234700000001</v>
      </c>
      <c r="O33" s="103">
        <f t="shared" si="2"/>
        <v>6</v>
      </c>
      <c r="P33" s="167"/>
      <c r="Q33" s="51">
        <f>(J33-N33)/P32</f>
        <v>1.6191220219338902</v>
      </c>
    </row>
    <row r="34" spans="3:19" ht="27" customHeight="1" x14ac:dyDescent="0.25">
      <c r="C34" s="168" t="s">
        <v>68</v>
      </c>
      <c r="D34" s="73" t="s">
        <v>69</v>
      </c>
      <c r="E34" s="104">
        <v>1</v>
      </c>
      <c r="F34" s="105" t="s">
        <v>70</v>
      </c>
      <c r="G34" s="98">
        <v>13</v>
      </c>
      <c r="H34" s="150">
        <f>'[1]8.3.A'!T20</f>
        <v>34.904795720000003</v>
      </c>
      <c r="I34" s="150">
        <f>'[1]8.3.A'!P20</f>
        <v>33.677153940000004</v>
      </c>
      <c r="J34" s="75">
        <f>'[1]8.3.A'!U20</f>
        <v>32.992925990000003</v>
      </c>
      <c r="K34" s="98">
        <v>2</v>
      </c>
      <c r="L34" s="150">
        <f>'[1]8.3.A'!T38</f>
        <v>4.9186733299999998</v>
      </c>
      <c r="M34" s="150">
        <f>'[1]8.3.A'!P38</f>
        <v>4.8380413099999995</v>
      </c>
      <c r="N34" s="75">
        <f>'[1]8.3.A'!U38</f>
        <v>4.7412804800000004</v>
      </c>
      <c r="O34" s="106">
        <f t="shared" si="2"/>
        <v>11</v>
      </c>
      <c r="P34" s="150">
        <f>3.84*P7</f>
        <v>17.755392000000001</v>
      </c>
      <c r="Q34" s="107">
        <f>(J34-N34)/P34</f>
        <v>1.5911586469056838</v>
      </c>
    </row>
    <row r="35" spans="3:19" ht="27" customHeight="1" x14ac:dyDescent="0.25">
      <c r="C35" s="169"/>
      <c r="D35" s="83" t="s">
        <v>71</v>
      </c>
      <c r="E35" s="108">
        <v>1</v>
      </c>
      <c r="F35" s="109" t="s">
        <v>72</v>
      </c>
      <c r="G35" s="99">
        <v>4</v>
      </c>
      <c r="H35" s="151">
        <f>'[1]8.2.B'!T17</f>
        <v>38.353795920000003</v>
      </c>
      <c r="I35" s="151">
        <f>'[1]8.2.B'!P17</f>
        <v>27.236984310000004</v>
      </c>
      <c r="J35" s="85">
        <f>'[1]8.2.B'!U17</f>
        <v>26.692244640000002</v>
      </c>
      <c r="K35" s="99">
        <v>0</v>
      </c>
      <c r="L35" s="151">
        <v>0</v>
      </c>
      <c r="M35" s="151">
        <v>0</v>
      </c>
      <c r="N35" s="85">
        <v>0</v>
      </c>
      <c r="O35" s="110">
        <f t="shared" si="2"/>
        <v>4</v>
      </c>
      <c r="P35" s="111">
        <f>(61740000*P7)/1000000</f>
        <v>285.473412</v>
      </c>
      <c r="Q35" s="112">
        <f t="shared" si="1"/>
        <v>9.3501683582357581E-2</v>
      </c>
      <c r="R35" s="2" t="s">
        <v>73</v>
      </c>
    </row>
    <row r="36" spans="3:19" s="36" customFormat="1" ht="27" customHeight="1" x14ac:dyDescent="0.25">
      <c r="C36" s="169"/>
      <c r="D36" s="83" t="s">
        <v>105</v>
      </c>
      <c r="E36" s="83">
        <v>1</v>
      </c>
      <c r="F36" s="154" t="s">
        <v>106</v>
      </c>
      <c r="G36" s="99">
        <v>2</v>
      </c>
      <c r="H36" s="151">
        <f>'[1]8,1A-PN'!T20</f>
        <v>45.828834860000001</v>
      </c>
      <c r="I36" s="151">
        <f>'[1]8,1A-PN'!P20</f>
        <v>45.828834860000001</v>
      </c>
      <c r="J36" s="85">
        <f>'[1]8,1A-PN'!U20</f>
        <v>44.912258059999999</v>
      </c>
      <c r="K36" s="99">
        <v>0</v>
      </c>
      <c r="L36" s="151">
        <v>0</v>
      </c>
      <c r="M36" s="151">
        <v>0</v>
      </c>
      <c r="N36" s="85">
        <v>0</v>
      </c>
      <c r="O36" s="99">
        <f t="shared" si="2"/>
        <v>2</v>
      </c>
      <c r="P36" s="111">
        <f>(119701290*P7)/1000000</f>
        <v>553.47482470199998</v>
      </c>
      <c r="Q36" s="86">
        <f t="shared" si="1"/>
        <v>8.1145981814405924E-2</v>
      </c>
      <c r="S36" s="37"/>
    </row>
    <row r="37" spans="3:19" ht="27" customHeight="1" x14ac:dyDescent="0.25">
      <c r="C37" s="169"/>
      <c r="D37" s="108" t="s">
        <v>74</v>
      </c>
      <c r="E37" s="108">
        <v>1</v>
      </c>
      <c r="F37" s="84" t="s">
        <v>75</v>
      </c>
      <c r="G37" s="99">
        <v>15</v>
      </c>
      <c r="H37" s="151">
        <f>'[1]8,18,1A-ambulatorii'!T21</f>
        <v>201.84812749999998</v>
      </c>
      <c r="I37" s="151">
        <f>'[1]8,18,1A-ambulatorii'!P21</f>
        <v>149.61518168999999</v>
      </c>
      <c r="J37" s="85">
        <f>'[1]8,18,1A-ambulatorii'!U21</f>
        <v>146.62287792999999</v>
      </c>
      <c r="K37" s="99">
        <v>0</v>
      </c>
      <c r="L37" s="151">
        <v>0</v>
      </c>
      <c r="M37" s="151">
        <v>0</v>
      </c>
      <c r="N37" s="85">
        <v>0</v>
      </c>
      <c r="O37" s="110">
        <f t="shared" si="2"/>
        <v>15</v>
      </c>
      <c r="P37" s="151">
        <f>(23534183*P7)/1000000</f>
        <v>108.8173553554</v>
      </c>
      <c r="Q37" s="112">
        <f t="shared" si="1"/>
        <v>1.3474218101618651</v>
      </c>
    </row>
    <row r="38" spans="3:19" s="36" customFormat="1" ht="27" customHeight="1" thickBot="1" x14ac:dyDescent="0.3">
      <c r="C38" s="169"/>
      <c r="D38" s="36" t="s">
        <v>107</v>
      </c>
      <c r="E38" s="78">
        <v>1</v>
      </c>
      <c r="F38" s="79" t="s">
        <v>106</v>
      </c>
      <c r="G38" s="155">
        <v>2</v>
      </c>
      <c r="H38" s="156">
        <f>'[1]8,2B-PN'!T17</f>
        <v>50.648881620000004</v>
      </c>
      <c r="I38" s="156">
        <f>'[1]8,2B-PN'!P17</f>
        <v>50.648881620000004</v>
      </c>
      <c r="J38" s="157">
        <f>'[1]8,2B-PN'!U17</f>
        <v>49.635903970000001</v>
      </c>
      <c r="K38" s="155">
        <v>0</v>
      </c>
      <c r="L38" s="156">
        <v>0</v>
      </c>
      <c r="M38" s="156">
        <v>0</v>
      </c>
      <c r="N38" s="157">
        <v>0</v>
      </c>
      <c r="O38" s="155">
        <f t="shared" si="2"/>
        <v>2</v>
      </c>
      <c r="P38" s="158">
        <f>(45000000*P7)/1000000</f>
        <v>208.071</v>
      </c>
      <c r="Q38" s="159">
        <f t="shared" si="1"/>
        <v>0.23855272464687535</v>
      </c>
      <c r="S38" s="37"/>
    </row>
    <row r="39" spans="3:19" ht="27" hidden="1" customHeight="1" thickBot="1" x14ac:dyDescent="0.35">
      <c r="C39" s="169"/>
      <c r="D39" s="83" t="s">
        <v>76</v>
      </c>
      <c r="E39" s="108">
        <v>1</v>
      </c>
      <c r="F39" s="113" t="s">
        <v>77</v>
      </c>
      <c r="G39" s="160">
        <v>0</v>
      </c>
      <c r="H39" s="80">
        <v>0</v>
      </c>
      <c r="I39" s="80">
        <v>0</v>
      </c>
      <c r="J39" s="81">
        <v>0</v>
      </c>
      <c r="K39" s="160">
        <v>0</v>
      </c>
      <c r="L39" s="80">
        <v>0</v>
      </c>
      <c r="M39" s="80">
        <v>0</v>
      </c>
      <c r="N39" s="81">
        <v>0</v>
      </c>
      <c r="O39" s="161">
        <f t="shared" si="2"/>
        <v>0</v>
      </c>
      <c r="P39" s="80"/>
      <c r="Q39" s="162" t="e">
        <f>(J39-N39)/P39</f>
        <v>#DIV/0!</v>
      </c>
    </row>
    <row r="40" spans="3:19" ht="27" hidden="1" customHeight="1" thickBot="1" x14ac:dyDescent="0.35">
      <c r="C40" s="170"/>
      <c r="D40" s="88" t="s">
        <v>78</v>
      </c>
      <c r="E40" s="114">
        <v>1</v>
      </c>
      <c r="F40" s="115" t="s">
        <v>79</v>
      </c>
      <c r="G40" s="100">
        <v>0</v>
      </c>
      <c r="H40" s="90">
        <v>0</v>
      </c>
      <c r="I40" s="90">
        <v>0</v>
      </c>
      <c r="J40" s="91">
        <v>0</v>
      </c>
      <c r="K40" s="100">
        <v>0</v>
      </c>
      <c r="L40" s="90">
        <v>0</v>
      </c>
      <c r="M40" s="90">
        <v>0</v>
      </c>
      <c r="N40" s="91">
        <v>0</v>
      </c>
      <c r="O40" s="116">
        <f t="shared" si="2"/>
        <v>0</v>
      </c>
      <c r="P40" s="90">
        <f>73.41*4.5744</f>
        <v>335.80670399999997</v>
      </c>
      <c r="Q40" s="117">
        <f t="shared" si="1"/>
        <v>0</v>
      </c>
      <c r="R40" s="2" t="s">
        <v>80</v>
      </c>
    </row>
    <row r="41" spans="3:19" ht="27" customHeight="1" thickBot="1" x14ac:dyDescent="0.3">
      <c r="C41" s="171" t="s">
        <v>81</v>
      </c>
      <c r="D41" s="118" t="s">
        <v>82</v>
      </c>
      <c r="E41" s="119">
        <v>1</v>
      </c>
      <c r="F41" s="120" t="s">
        <v>83</v>
      </c>
      <c r="G41" s="121">
        <v>8</v>
      </c>
      <c r="H41" s="55">
        <f>'[1]10.1 OS10.3-Univ'!T14</f>
        <v>187.63200297000003</v>
      </c>
      <c r="I41" s="55">
        <f>'[1]10.1 OS10.3-Univ'!P14</f>
        <v>187.63200297000003</v>
      </c>
      <c r="J41" s="56">
        <f>'[1]10.1 OS10.3-Univ'!U14</f>
        <v>184.09985120000002</v>
      </c>
      <c r="K41" s="121">
        <v>0</v>
      </c>
      <c r="L41" s="55">
        <v>0</v>
      </c>
      <c r="M41" s="55">
        <v>0</v>
      </c>
      <c r="N41" s="56">
        <v>0</v>
      </c>
      <c r="O41" s="122">
        <f t="shared" si="2"/>
        <v>8</v>
      </c>
      <c r="P41" s="55">
        <f>10.24*P7</f>
        <v>47.347712000000001</v>
      </c>
      <c r="Q41" s="123">
        <f>(J41-N41)/P41</f>
        <v>3.888252323575847</v>
      </c>
      <c r="R41" s="2" t="s">
        <v>84</v>
      </c>
    </row>
    <row r="42" spans="3:19" ht="27" customHeight="1" thickBot="1" x14ac:dyDescent="0.3">
      <c r="C42" s="172"/>
      <c r="D42" s="124" t="s">
        <v>85</v>
      </c>
      <c r="E42" s="125">
        <v>1</v>
      </c>
      <c r="F42" s="59" t="s">
        <v>86</v>
      </c>
      <c r="G42" s="102">
        <v>38</v>
      </c>
      <c r="H42" s="144">
        <f>'[1]10.1.A gradinite'!T47</f>
        <v>125.86165009</v>
      </c>
      <c r="I42" s="144">
        <f>'[1]10.1.A gradinite'!P47</f>
        <v>120.65030013000001</v>
      </c>
      <c r="J42" s="34">
        <f>'[1]10.1.A gradinite'!U47</f>
        <v>116.18162444999996</v>
      </c>
      <c r="K42" s="102">
        <v>0</v>
      </c>
      <c r="L42" s="144">
        <v>0</v>
      </c>
      <c r="M42" s="144">
        <v>0</v>
      </c>
      <c r="N42" s="34">
        <v>0</v>
      </c>
      <c r="O42" s="102">
        <f t="shared" si="2"/>
        <v>38</v>
      </c>
      <c r="P42" s="144">
        <f>(12245568.19*P7)/1000000</f>
        <v>56.621058196922</v>
      </c>
      <c r="Q42" s="35">
        <f>(J42-N42)/P42</f>
        <v>2.0519154560116601</v>
      </c>
      <c r="R42" s="2" t="s">
        <v>87</v>
      </c>
    </row>
    <row r="43" spans="3:19" ht="27" customHeight="1" thickBot="1" x14ac:dyDescent="0.3">
      <c r="C43" s="172"/>
      <c r="D43" s="124" t="s">
        <v>88</v>
      </c>
      <c r="E43" s="125">
        <v>1</v>
      </c>
      <c r="F43" s="59" t="s">
        <v>89</v>
      </c>
      <c r="G43" s="102">
        <v>49</v>
      </c>
      <c r="H43" s="144">
        <f>'[1]10.1.B  Apel 1-inv oblig'!T60</f>
        <v>558.37409426000011</v>
      </c>
      <c r="I43" s="144">
        <f>'[1]10.1.B  Apel 1-inv oblig'!P60</f>
        <v>517.95523958000001</v>
      </c>
      <c r="J43" s="34">
        <f>'[1]10.1.B  Apel 1-inv oblig'!U60</f>
        <v>456.93079271000011</v>
      </c>
      <c r="K43" s="102">
        <v>1</v>
      </c>
      <c r="L43" s="144">
        <f>'[1]10.1.B  Apel 1-inv oblig'!T77</f>
        <v>4.22995404</v>
      </c>
      <c r="M43" s="144">
        <f>'[1]10.1.B  Apel 1-inv oblig'!P77</f>
        <v>4.22995404</v>
      </c>
      <c r="N43" s="34">
        <f>'[1]10.1.B  Apel 1-inv oblig'!U77</f>
        <v>4.1453549599999997</v>
      </c>
      <c r="O43" s="102">
        <f t="shared" si="2"/>
        <v>48</v>
      </c>
      <c r="P43" s="144">
        <f>(11485916*P7)/1000000</f>
        <v>53.108578400800006</v>
      </c>
      <c r="Q43" s="35">
        <f>(J43-N43)/P43</f>
        <v>8.5256553909787858</v>
      </c>
      <c r="R43" s="2" t="s">
        <v>90</v>
      </c>
    </row>
    <row r="44" spans="3:19" ht="27" customHeight="1" thickBot="1" x14ac:dyDescent="0.3">
      <c r="C44" s="173"/>
      <c r="D44" s="66" t="s">
        <v>91</v>
      </c>
      <c r="E44" s="126">
        <v>1</v>
      </c>
      <c r="F44" s="67" t="s">
        <v>92</v>
      </c>
      <c r="G44" s="97">
        <v>12</v>
      </c>
      <c r="H44" s="149">
        <f>'[1]10.2. Apel 1-tehnic'!T20</f>
        <v>105.63964466</v>
      </c>
      <c r="I44" s="149">
        <f>'[1]10.2. Apel 1-tehnic'!P20</f>
        <v>102.33414427</v>
      </c>
      <c r="J44" s="69">
        <f>'[1]10.2. Apel 1-tehnic'!U20</f>
        <v>97.566070790000012</v>
      </c>
      <c r="K44" s="97">
        <v>3</v>
      </c>
      <c r="L44" s="149">
        <f>'[1]10.2. Apel 1-tehnic'!T37</f>
        <v>31.27802346</v>
      </c>
      <c r="M44" s="149">
        <f>'[1]10.2. Apel 1-tehnic'!P37</f>
        <v>31.21852346</v>
      </c>
      <c r="N44" s="69">
        <f>'[1]10.2. Apel 1-tehnic'!U37</f>
        <v>30.594152990000001</v>
      </c>
      <c r="O44" s="97">
        <f t="shared" si="2"/>
        <v>9</v>
      </c>
      <c r="P44" s="149">
        <f>(2741245*P7)/1000000</f>
        <v>12.674968631</v>
      </c>
      <c r="Q44" s="70">
        <f>(J44-N44)/P44</f>
        <v>5.2837935737531065</v>
      </c>
      <c r="R44" s="2" t="s">
        <v>90</v>
      </c>
    </row>
    <row r="45" spans="3:19" ht="27" customHeight="1" thickBot="1" x14ac:dyDescent="0.3">
      <c r="C45" s="127" t="s">
        <v>93</v>
      </c>
      <c r="D45" s="128" t="s">
        <v>94</v>
      </c>
      <c r="E45" s="129">
        <v>1</v>
      </c>
      <c r="F45" s="130" t="s">
        <v>108</v>
      </c>
      <c r="G45" s="131">
        <v>50</v>
      </c>
      <c r="H45" s="132">
        <f>'[1]13.1'!T67</f>
        <v>888.09093556999971</v>
      </c>
      <c r="I45" s="132">
        <f>'[1]13.1'!P67</f>
        <v>853.78354077999973</v>
      </c>
      <c r="J45" s="133">
        <f>'[1]13.1'!U67</f>
        <v>836.36057541999992</v>
      </c>
      <c r="K45" s="131">
        <v>2</v>
      </c>
      <c r="L45" s="132">
        <f>'[1]13.1'!T85</f>
        <v>58.702192350000004</v>
      </c>
      <c r="M45" s="132">
        <f>'[1]13.1'!P85</f>
        <v>46.568846069999999</v>
      </c>
      <c r="N45" s="133">
        <f>'[1]13.1'!U85</f>
        <v>45.63746914</v>
      </c>
      <c r="O45" s="131">
        <f t="shared" si="2"/>
        <v>48</v>
      </c>
      <c r="P45" s="132">
        <f>100924273.85/1000000</f>
        <v>100.92427384999999</v>
      </c>
      <c r="Q45" s="134">
        <f>(J45-N45)/P45</f>
        <v>7.8348159081651891</v>
      </c>
    </row>
    <row r="46" spans="3:19" ht="14.45" hidden="1" x14ac:dyDescent="0.3">
      <c r="C46" s="135"/>
      <c r="D46" s="136"/>
      <c r="E46" s="135"/>
      <c r="F46" s="135"/>
      <c r="G46" s="137"/>
      <c r="H46" s="138"/>
      <c r="I46" s="138"/>
      <c r="J46" s="138"/>
      <c r="K46" s="137"/>
      <c r="L46" s="138"/>
      <c r="M46" s="138"/>
      <c r="N46" s="138"/>
      <c r="O46" s="139"/>
      <c r="P46" s="138"/>
      <c r="Q46" s="140"/>
    </row>
    <row r="47" spans="3:19" ht="14.45" hidden="1" customHeight="1" x14ac:dyDescent="0.3">
      <c r="C47" s="174" t="s">
        <v>95</v>
      </c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</row>
    <row r="48" spans="3:19" ht="14.45" hidden="1" customHeight="1" x14ac:dyDescent="0.3">
      <c r="C48" s="175" t="s">
        <v>96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3:17" ht="14.45" hidden="1" customHeight="1" x14ac:dyDescent="0.3">
      <c r="C49" s="163" t="s">
        <v>97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</row>
    <row r="50" spans="3:17" ht="14.45" hidden="1" customHeight="1" x14ac:dyDescent="0.3">
      <c r="C50" s="164" t="s">
        <v>98</v>
      </c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</row>
    <row r="51" spans="3:17" ht="14.45" hidden="1" customHeight="1" x14ac:dyDescent="0.3">
      <c r="C51" s="165" t="s">
        <v>99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</row>
    <row r="52" spans="3:17" ht="14.45" hidden="1" x14ac:dyDescent="0.3"/>
    <row r="53" spans="3:17" ht="14.45" x14ac:dyDescent="0.3">
      <c r="C53" s="141" t="s">
        <v>100</v>
      </c>
      <c r="D53" s="142"/>
    </row>
  </sheetData>
  <mergeCells count="22">
    <mergeCell ref="C5:Q5"/>
    <mergeCell ref="C6:Q6"/>
    <mergeCell ref="G7:J7"/>
    <mergeCell ref="K7:N7"/>
    <mergeCell ref="C9:C10"/>
    <mergeCell ref="C11:C13"/>
    <mergeCell ref="C14:C18"/>
    <mergeCell ref="P14:P15"/>
    <mergeCell ref="C19:C24"/>
    <mergeCell ref="C25:C28"/>
    <mergeCell ref="P27:P28"/>
    <mergeCell ref="C29:C31"/>
    <mergeCell ref="P29:P30"/>
    <mergeCell ref="C49:Q49"/>
    <mergeCell ref="C50:Q50"/>
    <mergeCell ref="C51:Q51"/>
    <mergeCell ref="P32:P33"/>
    <mergeCell ref="C34:C40"/>
    <mergeCell ref="C41:C44"/>
    <mergeCell ref="C47:Q47"/>
    <mergeCell ref="C48:Q48"/>
    <mergeCell ref="C32: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extins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Cristian Ciuta</cp:lastModifiedBy>
  <dcterms:created xsi:type="dcterms:W3CDTF">2018-08-28T10:55:21Z</dcterms:created>
  <dcterms:modified xsi:type="dcterms:W3CDTF">2018-09-17T14:45:34Z</dcterms:modified>
</cp:coreProperties>
</file>